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Лист1!$I$1:$I$141</definedName>
    <definedName name="_xlnm.Print_Area" localSheetId="0">Лист1!$A$1:$I$139</definedName>
  </definedNames>
  <calcPr calcId="124519"/>
</workbook>
</file>

<file path=xl/calcChain.xml><?xml version="1.0" encoding="utf-8"?>
<calcChain xmlns="http://schemas.openxmlformats.org/spreadsheetml/2006/main">
  <c r="G23" i="1"/>
  <c r="G24"/>
  <c r="G25"/>
  <c r="G26"/>
  <c r="G27"/>
  <c r="G28"/>
  <c r="G29"/>
  <c r="G22"/>
  <c r="F94" l="1"/>
  <c r="F93"/>
  <c r="F92"/>
  <c r="F91"/>
  <c r="G123" l="1"/>
  <c r="G119" l="1"/>
  <c r="G118"/>
  <c r="F109" l="1"/>
  <c r="F108"/>
  <c r="F107"/>
  <c r="F20" l="1"/>
  <c r="F18"/>
  <c r="F17"/>
  <c r="F15"/>
  <c r="F13"/>
  <c r="F12"/>
  <c r="G12" s="1"/>
  <c r="G117"/>
  <c r="E103" l="1"/>
  <c r="E102"/>
  <c r="E93"/>
  <c r="E92"/>
  <c r="E91"/>
  <c r="G77"/>
  <c r="G64" l="1"/>
  <c r="G65"/>
  <c r="G66"/>
  <c r="G67"/>
  <c r="G68"/>
  <c r="E63"/>
  <c r="G63" s="1"/>
  <c r="E58"/>
  <c r="G58" s="1"/>
  <c r="E57"/>
  <c r="G57" s="1"/>
  <c r="E56"/>
  <c r="G56" s="1"/>
  <c r="E54"/>
  <c r="G54" s="1"/>
  <c r="E51"/>
  <c r="G51" s="1"/>
  <c r="E46"/>
  <c r="G46" s="1"/>
  <c r="E45"/>
  <c r="G45" s="1"/>
  <c r="E44"/>
  <c r="G44" s="1"/>
  <c r="E39"/>
  <c r="G39" s="1"/>
  <c r="E36"/>
  <c r="G36" s="1"/>
  <c r="E35"/>
  <c r="G35" s="1"/>
  <c r="E34"/>
  <c r="G34" s="1"/>
  <c r="E33"/>
  <c r="G33" s="1"/>
  <c r="E32"/>
  <c r="G32" s="1"/>
  <c r="G69"/>
  <c r="G13"/>
  <c r="G14"/>
  <c r="G15"/>
  <c r="G16"/>
  <c r="G17"/>
  <c r="G18"/>
  <c r="G19"/>
  <c r="G20"/>
  <c r="G21"/>
  <c r="G30"/>
  <c r="G31"/>
  <c r="G37"/>
  <c r="G38"/>
  <c r="G40"/>
  <c r="G41"/>
  <c r="G42"/>
  <c r="G43"/>
  <c r="G47"/>
  <c r="G48"/>
  <c r="G49"/>
  <c r="G50"/>
  <c r="G52"/>
  <c r="G53"/>
  <c r="G55"/>
  <c r="G59"/>
  <c r="G60"/>
  <c r="G61"/>
  <c r="G62"/>
  <c r="G70"/>
  <c r="G71"/>
  <c r="G72"/>
  <c r="G73"/>
  <c r="G74"/>
  <c r="G75"/>
  <c r="G76"/>
  <c r="G78"/>
  <c r="G79"/>
  <c r="G80"/>
  <c r="G81"/>
  <c r="G82"/>
  <c r="G83"/>
  <c r="G84"/>
  <c r="G85"/>
  <c r="G86"/>
  <c r="G87"/>
  <c r="G88"/>
  <c r="G89"/>
  <c r="G90"/>
  <c r="G94"/>
  <c r="G102"/>
  <c r="G103"/>
  <c r="G104"/>
  <c r="G105"/>
  <c r="G106"/>
  <c r="G109"/>
  <c r="G111"/>
  <c r="G112"/>
  <c r="G113"/>
  <c r="G115"/>
  <c r="G116"/>
  <c r="G120"/>
  <c r="G124"/>
  <c r="G122"/>
  <c r="G125"/>
  <c r="G126"/>
  <c r="G127"/>
  <c r="G128"/>
  <c r="G129"/>
  <c r="G130"/>
  <c r="G131"/>
  <c r="G132"/>
  <c r="E114" l="1"/>
  <c r="G114" s="1"/>
  <c r="G91" l="1"/>
  <c r="G92"/>
  <c r="G93"/>
  <c r="F101"/>
  <c r="E101"/>
  <c r="F100"/>
  <c r="E100"/>
  <c r="E99"/>
  <c r="G99" s="1"/>
  <c r="G100" l="1"/>
  <c r="G101"/>
  <c r="E96"/>
  <c r="F96"/>
  <c r="E98"/>
  <c r="F98"/>
  <c r="G96" l="1"/>
  <c r="G98"/>
  <c r="E97"/>
  <c r="G97" s="1"/>
  <c r="E95"/>
  <c r="F95"/>
  <c r="G95" l="1"/>
  <c r="G110"/>
  <c r="G108" l="1"/>
  <c r="E107"/>
  <c r="G107" s="1"/>
  <c r="G121" l="1"/>
  <c r="G133" s="1"/>
</calcChain>
</file>

<file path=xl/sharedStrings.xml><?xml version="1.0" encoding="utf-8"?>
<sst xmlns="http://schemas.openxmlformats.org/spreadsheetml/2006/main" count="618" uniqueCount="216">
  <si>
    <t>Жидкое мыло</t>
  </si>
  <si>
    <t>шт.</t>
  </si>
  <si>
    <t>Мыло 72%</t>
  </si>
  <si>
    <t xml:space="preserve">Средство для мытья раковин, унитаза  </t>
  </si>
  <si>
    <t xml:space="preserve">Порошок для мытья пола, уборка сан. узлов и т.п. </t>
  </si>
  <si>
    <t>Средство для мытья окон, мебель и т.п.</t>
  </si>
  <si>
    <t xml:space="preserve">Швабры </t>
  </si>
  <si>
    <t>Тряпки 100х100</t>
  </si>
  <si>
    <t>м</t>
  </si>
  <si>
    <t>Туалетная бумага</t>
  </si>
  <si>
    <t>Бумажные салфетки 20х20</t>
  </si>
  <si>
    <t>Вода для диспенсера 19 л.</t>
  </si>
  <si>
    <t>Комплексное сервисно-техническое обслуживание информационных, вычислительных, телекомуникационных и инженерных систем и оборудования</t>
  </si>
  <si>
    <t>месяц</t>
  </si>
  <si>
    <t>Услуги специализированной охраны объекта</t>
  </si>
  <si>
    <t>Услуги экспресс почты по всему миру</t>
  </si>
  <si>
    <t>Дистиллятор</t>
  </si>
  <si>
    <t>Аквадистиллятор электрический ДЭ-25М, ЗАО «ЭМО»</t>
  </si>
  <si>
    <t>Центрифуга</t>
  </si>
  <si>
    <t>Центрифуга Sigma 4-16 S универсальная, 13 500 об/мин</t>
  </si>
  <si>
    <t>Центрифуга ОПн-3М</t>
  </si>
  <si>
    <t>Центрифуга СМ-6М</t>
  </si>
  <si>
    <t>Термостат</t>
  </si>
  <si>
    <t>Водяной термостат TW:TW-2.03, Elmi</t>
  </si>
  <si>
    <t>Контейнер-рефрижератор</t>
  </si>
  <si>
    <t>Рефрижератор Daihan scientific</t>
  </si>
  <si>
    <t>Облучатель</t>
  </si>
  <si>
    <t>ОБНП 2 (2Î30-01)</t>
  </si>
  <si>
    <t>Принтер</t>
  </si>
  <si>
    <t>Принтер Canon LBP-6030B</t>
  </si>
  <si>
    <t>Ноутбук</t>
  </si>
  <si>
    <t xml:space="preserve">Ноутбук </t>
  </si>
  <si>
    <t>Услуги по холодному водоснабжению с использованием систем централизованного водоснабжения</t>
  </si>
  <si>
    <t>Услуги по горячему водоснабжению с использованием систем централизованного горячего водоснабжения</t>
  </si>
  <si>
    <t>Электроэнергия</t>
  </si>
  <si>
    <t>Услуги по распределению горячей воды (тепловой энергии) на коммунально-бытовые нужды</t>
  </si>
  <si>
    <t>Химическая вода</t>
  </si>
  <si>
    <t>Услуги по вывозу (сбору) неопасных отходов/имущества/материалов</t>
  </si>
  <si>
    <t>Услуги по подготовке информационных материалов и публикации/размещению в средствах массовой информации</t>
  </si>
  <si>
    <t>Публикация в СМИ</t>
  </si>
  <si>
    <t>Услуги по созданию видеороликов</t>
  </si>
  <si>
    <t>№</t>
  </si>
  <si>
    <t>Наименование</t>
  </si>
  <si>
    <t>Место поставки</t>
  </si>
  <si>
    <t>Характеристика</t>
  </si>
  <si>
    <t>согласно договора</t>
  </si>
  <si>
    <t>План закупок на 2019 год</t>
  </si>
  <si>
    <t>Равматоидный фактор латекс-тест</t>
  </si>
  <si>
    <t xml:space="preserve">Latex beads, carboxylate-modified (MAGSPHERE) </t>
  </si>
  <si>
    <t>Азид натрия</t>
  </si>
  <si>
    <t>Натрия азид</t>
  </si>
  <si>
    <t>Бульон</t>
  </si>
  <si>
    <t>Мясной бульон с пептоном</t>
  </si>
  <si>
    <t>Альдегид</t>
  </si>
  <si>
    <t>Альдегид глутаровый, 25%</t>
  </si>
  <si>
    <t>Формалин</t>
  </si>
  <si>
    <t>Полисорбат 80</t>
  </si>
  <si>
    <t>Твин 20</t>
  </si>
  <si>
    <t>Тест культура</t>
  </si>
  <si>
    <t>Типовые штаммы микроорганизмов: SalmonellaparatyphiA, Salmonella paratyphi B, Salmonella typhi, штамм Batnothgarили 4446, Salmonella enteritidis, Salmonella Salmonella anatum, essen, Salmonella cholera suis, Brucellamelitensis, Brucellaabotus</t>
  </si>
  <si>
    <t>Бутыль</t>
  </si>
  <si>
    <t>Бутыли с широким горлом, 20 мл</t>
  </si>
  <si>
    <t>Вакцина</t>
  </si>
  <si>
    <t>Вианвак (вакцина брюшнотифозная)</t>
  </si>
  <si>
    <t>Реагент</t>
  </si>
  <si>
    <t>Перколл</t>
  </si>
  <si>
    <t>Картон</t>
  </si>
  <si>
    <t>Закладки самоклеящиеся (стикер)</t>
  </si>
  <si>
    <t>Степлер</t>
  </si>
  <si>
    <t>Карандаш</t>
  </si>
  <si>
    <t>Клей-карандаш на ПВА основе, 35 гр</t>
  </si>
  <si>
    <t>Файл-вкладыш, 100 шт</t>
  </si>
  <si>
    <t>Картридж</t>
  </si>
  <si>
    <t>ПО Антивирус</t>
  </si>
  <si>
    <t>Канализация</t>
  </si>
  <si>
    <t>Интернет</t>
  </si>
  <si>
    <t>Услуги по проведению лабораторных/лабораторно-инструментальных исследований/анализов</t>
  </si>
  <si>
    <t>Накопление микробной массы сальмонелл и бруцелл, накопление антигенов</t>
  </si>
  <si>
    <t>Услуги по оформлению</t>
  </si>
  <si>
    <t>Регистрация производимых препаратов в НЦЭЛС</t>
  </si>
  <si>
    <t>Услуги по подготовке/верификации/сопровождению финансовых/экономических/бухгалтерских/производственных отчетов</t>
  </si>
  <si>
    <t>Организация и анализ финансового обеспечения проекта, ведение учета движения финансовых средств и составление отчетности о результатах финансовой деятельности</t>
  </si>
  <si>
    <t>Услуги по проведению аудита/сертификации систем менеджмента</t>
  </si>
  <si>
    <t>Сертификация СТ РК ISO 9001-2016 система менеджмента качества</t>
  </si>
  <si>
    <t>Сертификация ISO 13485-2011 Изделия медицинские. Система менеджмента качества. Требования для целей регулирования</t>
  </si>
  <si>
    <t>Регистрация 9-ти намеченных к производству диагностикумов в НЦЭЛС</t>
  </si>
  <si>
    <t>Ведение бухгалтерского учета и отчетности в соответствии с действующими законодательными актами, проведение платежей, расчетов по договорам с юридическими и физическими лицами</t>
  </si>
  <si>
    <t>ИТОГО</t>
  </si>
  <si>
    <t xml:space="preserve">  Управляющий директор                                                                                                              М. Хавсемет                                                                            </t>
  </si>
  <si>
    <t>001-105</t>
  </si>
  <si>
    <t>г.Алматы, Макатаева, 34</t>
  </si>
  <si>
    <t>070-104</t>
  </si>
  <si>
    <t>грант ФН</t>
  </si>
  <si>
    <t>г.Алматы, Кунаева 86</t>
  </si>
  <si>
    <t>услуга</t>
  </si>
  <si>
    <t>Услуги аккредитации</t>
  </si>
  <si>
    <t>Услуги институциональной аккредитации</t>
  </si>
  <si>
    <t>платные</t>
  </si>
  <si>
    <t xml:space="preserve"> Главный специалист (по гос.закупкам)                                                                                       С. Айкулов</t>
  </si>
  <si>
    <t>Журнал для учета</t>
  </si>
  <si>
    <t>Папка с 2 зажимами</t>
  </si>
  <si>
    <t>Папка с вкладышами, 20 листов</t>
  </si>
  <si>
    <t>Папка-регистратор, 80 мм</t>
  </si>
  <si>
    <t>Скоросшиватель пластиковый</t>
  </si>
  <si>
    <t>Настольный органайзер</t>
  </si>
  <si>
    <t>Дырокол с линейкой, 30 листов</t>
  </si>
  <si>
    <t>Скобы для степлера, №10, 1000 шт</t>
  </si>
  <si>
    <t>Скобы для степлера, №24/6, 1000 шт</t>
  </si>
  <si>
    <t>Зажимы для бумаг, 51 мм</t>
  </si>
  <si>
    <t>Зажимы для бумаг, 41 мм</t>
  </si>
  <si>
    <t>Скрепки канцелярские, 28 мм</t>
  </si>
  <si>
    <t>Скрепки канцелярские, 50 мм</t>
  </si>
  <si>
    <t>Ручка шариковая - стержень синий</t>
  </si>
  <si>
    <t>Ручка шариковая - стержень черный</t>
  </si>
  <si>
    <t>Набор маркеров, 6 шт</t>
  </si>
  <si>
    <t>Блок для заметок</t>
  </si>
  <si>
    <t>Самоклеящийся блок, 75*75 мм, 100 л</t>
  </si>
  <si>
    <t>Конверт (вертикальный)</t>
  </si>
  <si>
    <t>Скотч, ширина 48 мм, намотка 300 м</t>
  </si>
  <si>
    <t>Штемпельная краска</t>
  </si>
  <si>
    <t>Штрих-карандаш, 7 мл</t>
  </si>
  <si>
    <t>Штрих-корректор, 20 мл</t>
  </si>
  <si>
    <t>Пружины пластиковые для переплета, 16 мм</t>
  </si>
  <si>
    <t>Пружины пластиковые для переплета, 25 мм</t>
  </si>
  <si>
    <t>Пружины пластиковые для переплета, 32 мм</t>
  </si>
  <si>
    <t>Пружины пластиковые для переплета, 45 мм</t>
  </si>
  <si>
    <t>Картридж HP LJ P1102</t>
  </si>
  <si>
    <t>Картридж для МФУ M134fn, AFN</t>
  </si>
  <si>
    <t>СD-диск</t>
  </si>
  <si>
    <t>флакон</t>
  </si>
  <si>
    <t>грамм</t>
  </si>
  <si>
    <t>миллилитр (куб. см.)</t>
  </si>
  <si>
    <t>литр (куб. дм.)</t>
  </si>
  <si>
    <t>ампула</t>
  </si>
  <si>
    <t>упаковка</t>
  </si>
  <si>
    <t>штука</t>
  </si>
  <si>
    <t>Услуги по аренде легковых автомобилей с водителем</t>
  </si>
  <si>
    <t>куб.м.</t>
  </si>
  <si>
    <t>гкал</t>
  </si>
  <si>
    <t>квт.ч.</t>
  </si>
  <si>
    <t>г/кал</t>
  </si>
  <si>
    <t>ккал</t>
  </si>
  <si>
    <t>Городские телефоны</t>
  </si>
  <si>
    <t>Междугородние переговоры</t>
  </si>
  <si>
    <t>Полиграфические услуги</t>
  </si>
  <si>
    <t>ИТС для ПО 1С:Предприятие</t>
  </si>
  <si>
    <t>Профессиональная онлайн услуга по бухучету</t>
  </si>
  <si>
    <t>Заправка картриджей</t>
  </si>
  <si>
    <t>Тех.обслуживание орг.техники</t>
  </si>
  <si>
    <t>Услуги по аренде административных/производственных помещений</t>
  </si>
  <si>
    <t>Бланк письма</t>
  </si>
  <si>
    <t>Бланк приказа</t>
  </si>
  <si>
    <t>Визитки</t>
  </si>
  <si>
    <t>Сертификат</t>
  </si>
  <si>
    <t>Ед-ца изм.</t>
  </si>
  <si>
    <t>Кол-во</t>
  </si>
  <si>
    <t>Цена за ед-цу, тенге</t>
  </si>
  <si>
    <t>Сумма, 
тенге</t>
  </si>
  <si>
    <t>Источник финанси- рования</t>
  </si>
  <si>
    <t>Скоросшиватель (дело)</t>
  </si>
  <si>
    <t>упак.</t>
  </si>
  <si>
    <t>Клавиатура+мышка</t>
  </si>
  <si>
    <t>Стабилизатор</t>
  </si>
  <si>
    <t>МФУ HP Color LaserJet Pro MFP M 181fw</t>
  </si>
  <si>
    <t>230 картон, односторонний 4+0, высечка, нож, припресс</t>
  </si>
  <si>
    <t>руллон</t>
  </si>
  <si>
    <t>Самоклеящийся блок</t>
  </si>
  <si>
    <t xml:space="preserve">Мыло </t>
  </si>
  <si>
    <t xml:space="preserve">Средство  </t>
  </si>
  <si>
    <t xml:space="preserve">Порошок </t>
  </si>
  <si>
    <t xml:space="preserve">Средство </t>
  </si>
  <si>
    <t xml:space="preserve">Тряпки </t>
  </si>
  <si>
    <t>Бумажные салфетки</t>
  </si>
  <si>
    <t xml:space="preserve">Вода для диспенсера </t>
  </si>
  <si>
    <t xml:space="preserve">Папка </t>
  </si>
  <si>
    <t>Папка с вкладышами</t>
  </si>
  <si>
    <t>Папка-регистратор</t>
  </si>
  <si>
    <t xml:space="preserve">Скоросшиватель </t>
  </si>
  <si>
    <t>Файл-вкладыш</t>
  </si>
  <si>
    <t>Дырокол с линейкой</t>
  </si>
  <si>
    <t>Скобы для степлера</t>
  </si>
  <si>
    <t>Зажимы для бумаг</t>
  </si>
  <si>
    <t>Скрепки канцелярские</t>
  </si>
  <si>
    <t xml:space="preserve">Ручка шариковая </t>
  </si>
  <si>
    <t>Набор маркеров</t>
  </si>
  <si>
    <t xml:space="preserve">Клей-карандаш </t>
  </si>
  <si>
    <t xml:space="preserve">Скотч, ширина </t>
  </si>
  <si>
    <t>Штрих-карандаш</t>
  </si>
  <si>
    <t>Штрих-корректор</t>
  </si>
  <si>
    <t xml:space="preserve">Картридж </t>
  </si>
  <si>
    <t>Антивирус</t>
  </si>
  <si>
    <t xml:space="preserve">МФУ </t>
  </si>
  <si>
    <t>Пружины пластиковые для переплета</t>
  </si>
  <si>
    <t xml:space="preserve">Антивирус </t>
  </si>
  <si>
    <t>Антивируc Kaspersky</t>
  </si>
  <si>
    <t>Подготовка и подача конкурсных документов проекта, информационно-техническое сопровождение при подготовке отчетов, а также при прохождении регистрации препаратов в НЦЭЛС</t>
  </si>
  <si>
    <t>Курьерские услуги (почта)</t>
  </si>
  <si>
    <t>Услуги по созданию веб-сайта</t>
  </si>
  <si>
    <t xml:space="preserve">Отопление </t>
  </si>
  <si>
    <t xml:space="preserve">Вывоз мусора </t>
  </si>
  <si>
    <t>Холодное водоснабжение</t>
  </si>
  <si>
    <t>Горячее водоснабжение</t>
  </si>
  <si>
    <t>Услуги по отведению сточных вод</t>
  </si>
  <si>
    <t>милли- литр (куб. см.)</t>
  </si>
  <si>
    <t>Приложение к приказу №_______ от "___" _____________ 2019 года</t>
  </si>
  <si>
    <t>Тряпки кухонные</t>
  </si>
  <si>
    <t>Cредство для мытья посуды</t>
  </si>
  <si>
    <t>Вода питьевая бутилированная</t>
  </si>
  <si>
    <t>Тонеркартридж</t>
  </si>
  <si>
    <t>голубой 15000К</t>
  </si>
  <si>
    <t>желтый 15000К</t>
  </si>
  <si>
    <t>пурпурный 15000К</t>
  </si>
  <si>
    <t>черный 26000К</t>
  </si>
  <si>
    <t>25300К</t>
  </si>
  <si>
    <t xml:space="preserve">Cредство </t>
  </si>
  <si>
    <t>Вода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</si>
</sst>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 applyFont="0" applyFill="0" applyBorder="0" applyAlignment="0" applyProtection="0"/>
    <xf numFmtId="0" fontId="2" fillId="0" borderId="0"/>
    <xf numFmtId="0" fontId="3" fillId="0" borderId="0"/>
  </cellStyleXfs>
  <cellXfs count="48">
    <xf numFmtId="0" fontId="0" fillId="0" borderId="0" xfId="0"/>
    <xf numFmtId="4" fontId="7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left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 indent="5"/>
    </xf>
  </cellXfs>
  <cellStyles count="6">
    <cellStyle name="Обычный" xfId="0" builtinId="0"/>
    <cellStyle name="Обычный 11" xfId="5"/>
    <cellStyle name="Обычный 2 2" xfId="4"/>
    <cellStyle name="Обычный 2 2 2 2" xfId="1"/>
    <cellStyle name="Обычный 2 3" xfId="2"/>
    <cellStyle name="Финансов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SheetLayoutView="98" workbookViewId="0">
      <selection activeCell="E4" sqref="E4:I7"/>
    </sheetView>
  </sheetViews>
  <sheetFormatPr defaultRowHeight="15"/>
  <cols>
    <col min="1" max="1" width="4.7109375" style="2" customWidth="1"/>
    <col min="2" max="2" width="31.5703125" style="5" customWidth="1"/>
    <col min="3" max="3" width="36.140625" style="5" customWidth="1"/>
    <col min="4" max="4" width="8.85546875" style="2" customWidth="1"/>
    <col min="5" max="5" width="10.42578125" style="2" customWidth="1"/>
    <col min="6" max="6" width="12.42578125" style="18" customWidth="1"/>
    <col min="7" max="7" width="21.85546875" style="18" customWidth="1"/>
    <col min="8" max="8" width="21.85546875" style="2" customWidth="1"/>
    <col min="9" max="9" width="9.28515625" style="2" customWidth="1"/>
    <col min="10" max="10" width="10.7109375" style="2" bestFit="1" customWidth="1"/>
    <col min="11" max="16384" width="9.140625" style="2"/>
  </cols>
  <sheetData>
    <row r="1" spans="1:9">
      <c r="A1" s="46" t="s">
        <v>204</v>
      </c>
      <c r="B1" s="46"/>
      <c r="C1" s="46"/>
      <c r="D1" s="46"/>
      <c r="E1" s="46"/>
      <c r="F1" s="46"/>
      <c r="G1" s="46"/>
      <c r="H1" s="46"/>
      <c r="I1" s="4"/>
    </row>
    <row r="4" spans="1:9" ht="15.75" customHeight="1">
      <c r="E4" s="45"/>
      <c r="F4" s="45"/>
      <c r="G4" s="45"/>
      <c r="H4" s="45"/>
      <c r="I4" s="45"/>
    </row>
    <row r="5" spans="1:9" ht="15.75" customHeight="1">
      <c r="D5" s="6"/>
      <c r="E5" s="45"/>
      <c r="F5" s="45"/>
      <c r="G5" s="45"/>
      <c r="H5" s="45"/>
      <c r="I5" s="45"/>
    </row>
    <row r="6" spans="1:9" ht="15.75" customHeight="1">
      <c r="D6" s="6"/>
      <c r="E6" s="45"/>
      <c r="F6" s="45"/>
      <c r="G6" s="45"/>
      <c r="H6" s="45"/>
      <c r="I6" s="45"/>
    </row>
    <row r="7" spans="1:9" ht="15.75">
      <c r="D7" s="6"/>
      <c r="E7" s="45"/>
      <c r="F7" s="45"/>
      <c r="G7" s="45"/>
      <c r="H7" s="45"/>
      <c r="I7" s="45"/>
    </row>
    <row r="9" spans="1:9" ht="15.75" customHeight="1">
      <c r="A9" s="45" t="s">
        <v>46</v>
      </c>
      <c r="B9" s="45"/>
      <c r="C9" s="45"/>
      <c r="D9" s="45"/>
      <c r="E9" s="45"/>
      <c r="F9" s="45"/>
      <c r="G9" s="45"/>
      <c r="H9" s="45"/>
      <c r="I9" s="45"/>
    </row>
    <row r="11" spans="1:9" ht="38.25">
      <c r="A11" s="7" t="s">
        <v>41</v>
      </c>
      <c r="B11" s="7" t="s">
        <v>42</v>
      </c>
      <c r="C11" s="7" t="s">
        <v>44</v>
      </c>
      <c r="D11" s="7" t="s">
        <v>154</v>
      </c>
      <c r="E11" s="7" t="s">
        <v>155</v>
      </c>
      <c r="F11" s="8" t="s">
        <v>156</v>
      </c>
      <c r="G11" s="8" t="s">
        <v>157</v>
      </c>
      <c r="H11" s="7" t="s">
        <v>43</v>
      </c>
      <c r="I11" s="7" t="s">
        <v>158</v>
      </c>
    </row>
    <row r="12" spans="1:9">
      <c r="A12" s="9">
        <v>1</v>
      </c>
      <c r="B12" s="20" t="s">
        <v>0</v>
      </c>
      <c r="C12" s="20" t="s">
        <v>0</v>
      </c>
      <c r="D12" s="21" t="s">
        <v>1</v>
      </c>
      <c r="E12" s="21">
        <v>48</v>
      </c>
      <c r="F12" s="30">
        <f>535</f>
        <v>535</v>
      </c>
      <c r="G12" s="1">
        <f>E12*F12</f>
        <v>25680</v>
      </c>
      <c r="H12" s="9" t="s">
        <v>45</v>
      </c>
      <c r="I12" s="10" t="s">
        <v>89</v>
      </c>
    </row>
    <row r="13" spans="1:9">
      <c r="A13" s="9">
        <v>2</v>
      </c>
      <c r="B13" s="20" t="s">
        <v>167</v>
      </c>
      <c r="C13" s="20" t="s">
        <v>2</v>
      </c>
      <c r="D13" s="21" t="s">
        <v>1</v>
      </c>
      <c r="E13" s="21">
        <v>200</v>
      </c>
      <c r="F13" s="30">
        <f>107</f>
        <v>107</v>
      </c>
      <c r="G13" s="1">
        <f t="shared" ref="G13:G69" si="0">E13*F13</f>
        <v>21400</v>
      </c>
      <c r="H13" s="9" t="s">
        <v>45</v>
      </c>
      <c r="I13" s="10" t="s">
        <v>89</v>
      </c>
    </row>
    <row r="14" spans="1:9">
      <c r="A14" s="9">
        <v>3</v>
      </c>
      <c r="B14" s="22" t="s">
        <v>168</v>
      </c>
      <c r="C14" s="22" t="s">
        <v>3</v>
      </c>
      <c r="D14" s="21" t="s">
        <v>1</v>
      </c>
      <c r="E14" s="21">
        <v>320</v>
      </c>
      <c r="F14" s="30">
        <v>1819</v>
      </c>
      <c r="G14" s="1">
        <f t="shared" si="0"/>
        <v>582080</v>
      </c>
      <c r="H14" s="9" t="s">
        <v>45</v>
      </c>
      <c r="I14" s="10" t="s">
        <v>89</v>
      </c>
    </row>
    <row r="15" spans="1:9" ht="25.5">
      <c r="A15" s="9">
        <v>4</v>
      </c>
      <c r="B15" s="22" t="s">
        <v>169</v>
      </c>
      <c r="C15" s="22" t="s">
        <v>4</v>
      </c>
      <c r="D15" s="21" t="s">
        <v>1</v>
      </c>
      <c r="E15" s="21">
        <v>320</v>
      </c>
      <c r="F15" s="30">
        <f>749</f>
        <v>749</v>
      </c>
      <c r="G15" s="1">
        <f t="shared" si="0"/>
        <v>239680</v>
      </c>
      <c r="H15" s="9" t="s">
        <v>45</v>
      </c>
      <c r="I15" s="10" t="s">
        <v>89</v>
      </c>
    </row>
    <row r="16" spans="1:9">
      <c r="A16" s="9">
        <v>5</v>
      </c>
      <c r="B16" s="22" t="s">
        <v>170</v>
      </c>
      <c r="C16" s="22" t="s">
        <v>5</v>
      </c>
      <c r="D16" s="21" t="s">
        <v>1</v>
      </c>
      <c r="E16" s="21">
        <v>120</v>
      </c>
      <c r="F16" s="30">
        <v>1830</v>
      </c>
      <c r="G16" s="1">
        <f t="shared" si="0"/>
        <v>219600</v>
      </c>
      <c r="H16" s="9" t="s">
        <v>45</v>
      </c>
      <c r="I16" s="10" t="s">
        <v>89</v>
      </c>
    </row>
    <row r="17" spans="1:9">
      <c r="A17" s="9">
        <v>6</v>
      </c>
      <c r="B17" s="20" t="s">
        <v>6</v>
      </c>
      <c r="C17" s="20" t="s">
        <v>6</v>
      </c>
      <c r="D17" s="21" t="s">
        <v>1</v>
      </c>
      <c r="E17" s="21">
        <v>5</v>
      </c>
      <c r="F17" s="30">
        <f>7490</f>
        <v>7490</v>
      </c>
      <c r="G17" s="1">
        <f t="shared" si="0"/>
        <v>37450</v>
      </c>
      <c r="H17" s="9" t="s">
        <v>45</v>
      </c>
      <c r="I17" s="10" t="s">
        <v>89</v>
      </c>
    </row>
    <row r="18" spans="1:9">
      <c r="A18" s="9">
        <v>7</v>
      </c>
      <c r="B18" s="20" t="s">
        <v>171</v>
      </c>
      <c r="C18" s="20" t="s">
        <v>7</v>
      </c>
      <c r="D18" s="21" t="s">
        <v>8</v>
      </c>
      <c r="E18" s="21">
        <v>64</v>
      </c>
      <c r="F18" s="30">
        <f>1070</f>
        <v>1070</v>
      </c>
      <c r="G18" s="1">
        <f t="shared" si="0"/>
        <v>68480</v>
      </c>
      <c r="H18" s="9" t="s">
        <v>45</v>
      </c>
      <c r="I18" s="10" t="s">
        <v>89</v>
      </c>
    </row>
    <row r="19" spans="1:9">
      <c r="A19" s="9">
        <v>8</v>
      </c>
      <c r="B19" s="20" t="s">
        <v>9</v>
      </c>
      <c r="C19" s="20" t="s">
        <v>9</v>
      </c>
      <c r="D19" s="21" t="s">
        <v>165</v>
      </c>
      <c r="E19" s="21">
        <v>60</v>
      </c>
      <c r="F19" s="30">
        <v>1600</v>
      </c>
      <c r="G19" s="1">
        <f t="shared" si="0"/>
        <v>96000</v>
      </c>
      <c r="H19" s="9" t="s">
        <v>45</v>
      </c>
      <c r="I19" s="10" t="s">
        <v>89</v>
      </c>
    </row>
    <row r="20" spans="1:9">
      <c r="A20" s="9">
        <v>9</v>
      </c>
      <c r="B20" s="20" t="s">
        <v>172</v>
      </c>
      <c r="C20" s="20" t="s">
        <v>10</v>
      </c>
      <c r="D20" s="21" t="s">
        <v>165</v>
      </c>
      <c r="E20" s="21">
        <v>200</v>
      </c>
      <c r="F20" s="30">
        <f>2675</f>
        <v>2675</v>
      </c>
      <c r="G20" s="1">
        <f t="shared" si="0"/>
        <v>535000</v>
      </c>
      <c r="H20" s="9" t="s">
        <v>45</v>
      </c>
      <c r="I20" s="10" t="s">
        <v>89</v>
      </c>
    </row>
    <row r="21" spans="1:9">
      <c r="A21" s="9">
        <v>10</v>
      </c>
      <c r="B21" s="20" t="s">
        <v>173</v>
      </c>
      <c r="C21" s="20" t="s">
        <v>11</v>
      </c>
      <c r="D21" s="21" t="s">
        <v>1</v>
      </c>
      <c r="E21" s="21">
        <v>52</v>
      </c>
      <c r="F21" s="30">
        <v>700</v>
      </c>
      <c r="G21" s="1">
        <f t="shared" si="0"/>
        <v>36400</v>
      </c>
      <c r="H21" s="9" t="s">
        <v>45</v>
      </c>
      <c r="I21" s="10" t="s">
        <v>89</v>
      </c>
    </row>
    <row r="22" spans="1:9">
      <c r="A22" s="9"/>
      <c r="B22" s="37" t="s">
        <v>171</v>
      </c>
      <c r="C22" s="37" t="s">
        <v>205</v>
      </c>
      <c r="D22" s="40" t="s">
        <v>1</v>
      </c>
      <c r="E22" s="41">
        <v>55</v>
      </c>
      <c r="F22" s="42">
        <v>250</v>
      </c>
      <c r="G22" s="43">
        <f>E22*F22</f>
        <v>13750</v>
      </c>
      <c r="H22" s="9" t="s">
        <v>45</v>
      </c>
      <c r="I22" s="10" t="s">
        <v>89</v>
      </c>
    </row>
    <row r="23" spans="1:9">
      <c r="A23" s="9"/>
      <c r="B23" s="37" t="s">
        <v>214</v>
      </c>
      <c r="C23" s="37" t="s">
        <v>206</v>
      </c>
      <c r="D23" s="40" t="s">
        <v>1</v>
      </c>
      <c r="E23" s="41">
        <v>36</v>
      </c>
      <c r="F23" s="42">
        <v>700</v>
      </c>
      <c r="G23" s="43">
        <f t="shared" ref="G23:G29" si="1">E23*F23</f>
        <v>25200</v>
      </c>
      <c r="H23" s="9" t="s">
        <v>45</v>
      </c>
      <c r="I23" s="10" t="s">
        <v>89</v>
      </c>
    </row>
    <row r="24" spans="1:9">
      <c r="A24" s="9"/>
      <c r="B24" s="38" t="s">
        <v>215</v>
      </c>
      <c r="C24" s="38" t="s">
        <v>207</v>
      </c>
      <c r="D24" s="40" t="s">
        <v>1</v>
      </c>
      <c r="E24" s="41">
        <v>255</v>
      </c>
      <c r="F24" s="42">
        <v>100</v>
      </c>
      <c r="G24" s="43">
        <f t="shared" si="1"/>
        <v>25500</v>
      </c>
      <c r="H24" s="9" t="s">
        <v>45</v>
      </c>
      <c r="I24" s="10" t="s">
        <v>89</v>
      </c>
    </row>
    <row r="25" spans="1:9">
      <c r="A25" s="9"/>
      <c r="B25" s="37" t="s">
        <v>72</v>
      </c>
      <c r="C25" s="39" t="s">
        <v>209</v>
      </c>
      <c r="D25" s="40" t="s">
        <v>1</v>
      </c>
      <c r="E25" s="41">
        <v>4</v>
      </c>
      <c r="F25" s="42">
        <v>31825</v>
      </c>
      <c r="G25" s="43">
        <f t="shared" si="1"/>
        <v>127300</v>
      </c>
      <c r="H25" s="9" t="s">
        <v>45</v>
      </c>
      <c r="I25" s="10" t="s">
        <v>89</v>
      </c>
    </row>
    <row r="26" spans="1:9">
      <c r="A26" s="9"/>
      <c r="B26" s="37" t="s">
        <v>72</v>
      </c>
      <c r="C26" s="39" t="s">
        <v>210</v>
      </c>
      <c r="D26" s="40" t="s">
        <v>1</v>
      </c>
      <c r="E26" s="41">
        <v>4</v>
      </c>
      <c r="F26" s="42">
        <v>31825</v>
      </c>
      <c r="G26" s="43">
        <f t="shared" si="1"/>
        <v>127300</v>
      </c>
      <c r="H26" s="9" t="s">
        <v>45</v>
      </c>
      <c r="I26" s="10" t="s">
        <v>89</v>
      </c>
    </row>
    <row r="27" spans="1:9">
      <c r="A27" s="9"/>
      <c r="B27" s="37" t="s">
        <v>72</v>
      </c>
      <c r="C27" s="39" t="s">
        <v>211</v>
      </c>
      <c r="D27" s="40" t="s">
        <v>1</v>
      </c>
      <c r="E27" s="41">
        <v>4</v>
      </c>
      <c r="F27" s="42">
        <v>31825</v>
      </c>
      <c r="G27" s="43">
        <f t="shared" si="1"/>
        <v>127300</v>
      </c>
      <c r="H27" s="9" t="s">
        <v>45</v>
      </c>
      <c r="I27" s="10" t="s">
        <v>89</v>
      </c>
    </row>
    <row r="28" spans="1:9">
      <c r="A28" s="9"/>
      <c r="B28" s="37" t="s">
        <v>72</v>
      </c>
      <c r="C28" s="39" t="s">
        <v>212</v>
      </c>
      <c r="D28" s="40" t="s">
        <v>1</v>
      </c>
      <c r="E28" s="41">
        <v>3</v>
      </c>
      <c r="F28" s="42">
        <v>29145</v>
      </c>
      <c r="G28" s="43">
        <f t="shared" si="1"/>
        <v>87435</v>
      </c>
      <c r="H28" s="9" t="s">
        <v>45</v>
      </c>
      <c r="I28" s="10" t="s">
        <v>89</v>
      </c>
    </row>
    <row r="29" spans="1:9">
      <c r="A29" s="9">
        <v>11</v>
      </c>
      <c r="B29" s="37" t="s">
        <v>208</v>
      </c>
      <c r="C29" s="39" t="s">
        <v>213</v>
      </c>
      <c r="D29" s="40" t="s">
        <v>1</v>
      </c>
      <c r="E29" s="41">
        <v>6</v>
      </c>
      <c r="F29" s="42">
        <v>61640</v>
      </c>
      <c r="G29" s="43">
        <f t="shared" si="1"/>
        <v>369840</v>
      </c>
      <c r="H29" s="9" t="s">
        <v>45</v>
      </c>
      <c r="I29" s="10" t="s">
        <v>91</v>
      </c>
    </row>
    <row r="30" spans="1:9">
      <c r="A30" s="9">
        <v>12</v>
      </c>
      <c r="B30" s="23" t="s">
        <v>159</v>
      </c>
      <c r="C30" s="23" t="s">
        <v>159</v>
      </c>
      <c r="D30" s="24" t="s">
        <v>1</v>
      </c>
      <c r="E30" s="24">
        <v>100</v>
      </c>
      <c r="F30" s="1">
        <v>55</v>
      </c>
      <c r="G30" s="1">
        <f t="shared" si="0"/>
        <v>5500</v>
      </c>
      <c r="H30" s="9" t="s">
        <v>45</v>
      </c>
      <c r="I30" s="10" t="s">
        <v>91</v>
      </c>
    </row>
    <row r="31" spans="1:9">
      <c r="A31" s="9">
        <v>13</v>
      </c>
      <c r="B31" s="23" t="s">
        <v>99</v>
      </c>
      <c r="C31" s="23" t="s">
        <v>99</v>
      </c>
      <c r="D31" s="24" t="s">
        <v>1</v>
      </c>
      <c r="E31" s="24">
        <v>10</v>
      </c>
      <c r="F31" s="1">
        <v>345</v>
      </c>
      <c r="G31" s="1">
        <f t="shared" si="0"/>
        <v>3450</v>
      </c>
      <c r="H31" s="9" t="s">
        <v>45</v>
      </c>
      <c r="I31" s="10" t="s">
        <v>91</v>
      </c>
    </row>
    <row r="32" spans="1:9">
      <c r="A32" s="9">
        <v>14</v>
      </c>
      <c r="B32" s="23" t="s">
        <v>174</v>
      </c>
      <c r="C32" s="23" t="s">
        <v>100</v>
      </c>
      <c r="D32" s="24" t="s">
        <v>1</v>
      </c>
      <c r="E32" s="24">
        <f>73*2</f>
        <v>146</v>
      </c>
      <c r="F32" s="1">
        <v>377</v>
      </c>
      <c r="G32" s="1">
        <f t="shared" si="0"/>
        <v>55042</v>
      </c>
      <c r="H32" s="9" t="s">
        <v>45</v>
      </c>
      <c r="I32" s="10" t="s">
        <v>91</v>
      </c>
    </row>
    <row r="33" spans="1:9">
      <c r="A33" s="9">
        <v>15</v>
      </c>
      <c r="B33" s="23" t="s">
        <v>175</v>
      </c>
      <c r="C33" s="23" t="s">
        <v>101</v>
      </c>
      <c r="D33" s="24" t="s">
        <v>1</v>
      </c>
      <c r="E33" s="24">
        <f>73*2</f>
        <v>146</v>
      </c>
      <c r="F33" s="1">
        <v>435</v>
      </c>
      <c r="G33" s="1">
        <f t="shared" si="0"/>
        <v>63510</v>
      </c>
      <c r="H33" s="9" t="s">
        <v>45</v>
      </c>
      <c r="I33" s="10" t="s">
        <v>91</v>
      </c>
    </row>
    <row r="34" spans="1:9">
      <c r="A34" s="9">
        <v>16</v>
      </c>
      <c r="B34" s="23" t="s">
        <v>176</v>
      </c>
      <c r="C34" s="23" t="s">
        <v>102</v>
      </c>
      <c r="D34" s="24" t="s">
        <v>1</v>
      </c>
      <c r="E34" s="24">
        <f>8*40</f>
        <v>320</v>
      </c>
      <c r="F34" s="1">
        <v>635</v>
      </c>
      <c r="G34" s="1">
        <f t="shared" si="0"/>
        <v>203200</v>
      </c>
      <c r="H34" s="9" t="s">
        <v>45</v>
      </c>
      <c r="I34" s="10" t="s">
        <v>91</v>
      </c>
    </row>
    <row r="35" spans="1:9">
      <c r="A35" s="9">
        <v>17</v>
      </c>
      <c r="B35" s="23" t="s">
        <v>177</v>
      </c>
      <c r="C35" s="23" t="s">
        <v>103</v>
      </c>
      <c r="D35" s="24" t="s">
        <v>1</v>
      </c>
      <c r="E35" s="24">
        <f>73*5</f>
        <v>365</v>
      </c>
      <c r="F35" s="1">
        <v>69</v>
      </c>
      <c r="G35" s="1">
        <f t="shared" si="0"/>
        <v>25185</v>
      </c>
      <c r="H35" s="9" t="s">
        <v>45</v>
      </c>
      <c r="I35" s="10" t="s">
        <v>91</v>
      </c>
    </row>
    <row r="36" spans="1:9">
      <c r="A36" s="9">
        <v>18</v>
      </c>
      <c r="B36" s="23" t="s">
        <v>178</v>
      </c>
      <c r="C36" s="23" t="s">
        <v>71</v>
      </c>
      <c r="D36" s="24" t="s">
        <v>160</v>
      </c>
      <c r="E36" s="24">
        <f>8*3</f>
        <v>24</v>
      </c>
      <c r="F36" s="1">
        <v>800</v>
      </c>
      <c r="G36" s="1">
        <f t="shared" si="0"/>
        <v>19200</v>
      </c>
      <c r="H36" s="9" t="s">
        <v>45</v>
      </c>
      <c r="I36" s="10" t="s">
        <v>91</v>
      </c>
    </row>
    <row r="37" spans="1:9">
      <c r="A37" s="9">
        <v>19</v>
      </c>
      <c r="B37" s="23" t="s">
        <v>104</v>
      </c>
      <c r="C37" s="23" t="s">
        <v>104</v>
      </c>
      <c r="D37" s="24" t="s">
        <v>1</v>
      </c>
      <c r="E37" s="24">
        <v>20</v>
      </c>
      <c r="F37" s="1">
        <v>1400</v>
      </c>
      <c r="G37" s="1">
        <f t="shared" si="0"/>
        <v>28000</v>
      </c>
      <c r="H37" s="9" t="s">
        <v>45</v>
      </c>
      <c r="I37" s="10" t="s">
        <v>91</v>
      </c>
    </row>
    <row r="38" spans="1:9">
      <c r="A38" s="9">
        <v>20</v>
      </c>
      <c r="B38" s="23" t="s">
        <v>179</v>
      </c>
      <c r="C38" s="23" t="s">
        <v>105</v>
      </c>
      <c r="D38" s="24" t="s">
        <v>1</v>
      </c>
      <c r="E38" s="24">
        <v>10</v>
      </c>
      <c r="F38" s="1">
        <v>2750</v>
      </c>
      <c r="G38" s="1">
        <f t="shared" si="0"/>
        <v>27500</v>
      </c>
      <c r="H38" s="9" t="s">
        <v>45</v>
      </c>
      <c r="I38" s="10" t="s">
        <v>91</v>
      </c>
    </row>
    <row r="39" spans="1:9">
      <c r="A39" s="9">
        <v>21</v>
      </c>
      <c r="B39" s="23" t="s">
        <v>68</v>
      </c>
      <c r="C39" s="23" t="s">
        <v>68</v>
      </c>
      <c r="D39" s="24" t="s">
        <v>1</v>
      </c>
      <c r="E39" s="24">
        <f>8*2</f>
        <v>16</v>
      </c>
      <c r="F39" s="1">
        <v>680</v>
      </c>
      <c r="G39" s="1">
        <f t="shared" si="0"/>
        <v>10880</v>
      </c>
      <c r="H39" s="9" t="s">
        <v>45</v>
      </c>
      <c r="I39" s="10" t="s">
        <v>91</v>
      </c>
    </row>
    <row r="40" spans="1:9">
      <c r="A40" s="9">
        <v>22</v>
      </c>
      <c r="B40" s="23" t="s">
        <v>180</v>
      </c>
      <c r="C40" s="23" t="s">
        <v>106</v>
      </c>
      <c r="D40" s="24" t="s">
        <v>160</v>
      </c>
      <c r="E40" s="24">
        <v>73</v>
      </c>
      <c r="F40" s="1">
        <v>70</v>
      </c>
      <c r="G40" s="1">
        <f t="shared" si="0"/>
        <v>5110</v>
      </c>
      <c r="H40" s="9" t="s">
        <v>45</v>
      </c>
      <c r="I40" s="10" t="s">
        <v>91</v>
      </c>
    </row>
    <row r="41" spans="1:9">
      <c r="A41" s="9">
        <v>23</v>
      </c>
      <c r="B41" s="23" t="s">
        <v>180</v>
      </c>
      <c r="C41" s="23" t="s">
        <v>107</v>
      </c>
      <c r="D41" s="24" t="s">
        <v>160</v>
      </c>
      <c r="E41" s="24">
        <v>73</v>
      </c>
      <c r="F41" s="1">
        <v>105</v>
      </c>
      <c r="G41" s="1">
        <f t="shared" si="0"/>
        <v>7665</v>
      </c>
      <c r="H41" s="9" t="s">
        <v>45</v>
      </c>
      <c r="I41" s="10" t="s">
        <v>91</v>
      </c>
    </row>
    <row r="42" spans="1:9">
      <c r="A42" s="9">
        <v>24</v>
      </c>
      <c r="B42" s="23" t="s">
        <v>181</v>
      </c>
      <c r="C42" s="23" t="s">
        <v>108</v>
      </c>
      <c r="D42" s="24" t="s">
        <v>160</v>
      </c>
      <c r="E42" s="24">
        <v>73</v>
      </c>
      <c r="F42" s="1">
        <v>733</v>
      </c>
      <c r="G42" s="1">
        <f t="shared" si="0"/>
        <v>53509</v>
      </c>
      <c r="H42" s="9" t="s">
        <v>45</v>
      </c>
      <c r="I42" s="10" t="s">
        <v>91</v>
      </c>
    </row>
    <row r="43" spans="1:9">
      <c r="A43" s="9">
        <v>25</v>
      </c>
      <c r="B43" s="23" t="s">
        <v>181</v>
      </c>
      <c r="C43" s="23" t="s">
        <v>109</v>
      </c>
      <c r="D43" s="24" t="s">
        <v>160</v>
      </c>
      <c r="E43" s="24">
        <v>73</v>
      </c>
      <c r="F43" s="1">
        <v>706</v>
      </c>
      <c r="G43" s="1">
        <f t="shared" si="0"/>
        <v>51538</v>
      </c>
      <c r="H43" s="9" t="s">
        <v>45</v>
      </c>
      <c r="I43" s="10" t="s">
        <v>91</v>
      </c>
    </row>
    <row r="44" spans="1:9">
      <c r="A44" s="9">
        <v>26</v>
      </c>
      <c r="B44" s="23" t="s">
        <v>182</v>
      </c>
      <c r="C44" s="23" t="s">
        <v>110</v>
      </c>
      <c r="D44" s="24" t="s">
        <v>160</v>
      </c>
      <c r="E44" s="24">
        <f>73*2</f>
        <v>146</v>
      </c>
      <c r="F44" s="1">
        <v>215</v>
      </c>
      <c r="G44" s="1">
        <f t="shared" si="0"/>
        <v>31390</v>
      </c>
      <c r="H44" s="9" t="s">
        <v>45</v>
      </c>
      <c r="I44" s="10" t="s">
        <v>91</v>
      </c>
    </row>
    <row r="45" spans="1:9">
      <c r="A45" s="9">
        <v>27</v>
      </c>
      <c r="B45" s="23" t="s">
        <v>182</v>
      </c>
      <c r="C45" s="23" t="s">
        <v>111</v>
      </c>
      <c r="D45" s="24" t="s">
        <v>160</v>
      </c>
      <c r="E45" s="24">
        <f>73*2</f>
        <v>146</v>
      </c>
      <c r="F45" s="1">
        <v>348</v>
      </c>
      <c r="G45" s="1">
        <f t="shared" si="0"/>
        <v>50808</v>
      </c>
      <c r="H45" s="9" t="s">
        <v>45</v>
      </c>
      <c r="I45" s="10" t="s">
        <v>91</v>
      </c>
    </row>
    <row r="46" spans="1:9">
      <c r="A46" s="9">
        <v>28</v>
      </c>
      <c r="B46" s="23" t="s">
        <v>183</v>
      </c>
      <c r="C46" s="23" t="s">
        <v>112</v>
      </c>
      <c r="D46" s="24" t="s">
        <v>1</v>
      </c>
      <c r="E46" s="24">
        <f>73*4</f>
        <v>292</v>
      </c>
      <c r="F46" s="1">
        <v>95</v>
      </c>
      <c r="G46" s="1">
        <f t="shared" si="0"/>
        <v>27740</v>
      </c>
      <c r="H46" s="9" t="s">
        <v>45</v>
      </c>
      <c r="I46" s="10" t="s">
        <v>91</v>
      </c>
    </row>
    <row r="47" spans="1:9">
      <c r="A47" s="9">
        <v>29</v>
      </c>
      <c r="B47" s="23" t="s">
        <v>183</v>
      </c>
      <c r="C47" s="23" t="s">
        <v>113</v>
      </c>
      <c r="D47" s="24" t="s">
        <v>1</v>
      </c>
      <c r="E47" s="24">
        <v>40</v>
      </c>
      <c r="F47" s="1">
        <v>89</v>
      </c>
      <c r="G47" s="1">
        <f t="shared" si="0"/>
        <v>3560</v>
      </c>
      <c r="H47" s="9" t="s">
        <v>45</v>
      </c>
      <c r="I47" s="10" t="s">
        <v>91</v>
      </c>
    </row>
    <row r="48" spans="1:9">
      <c r="A48" s="9">
        <v>30</v>
      </c>
      <c r="B48" s="23" t="s">
        <v>69</v>
      </c>
      <c r="C48" s="23" t="s">
        <v>69</v>
      </c>
      <c r="D48" s="24" t="s">
        <v>1</v>
      </c>
      <c r="E48" s="24">
        <v>73</v>
      </c>
      <c r="F48" s="1">
        <v>35</v>
      </c>
      <c r="G48" s="1">
        <f t="shared" si="0"/>
        <v>2555</v>
      </c>
      <c r="H48" s="9" t="s">
        <v>45</v>
      </c>
      <c r="I48" s="10" t="s">
        <v>91</v>
      </c>
    </row>
    <row r="49" spans="1:9">
      <c r="A49" s="9">
        <v>31</v>
      </c>
      <c r="B49" s="23" t="s">
        <v>184</v>
      </c>
      <c r="C49" s="23" t="s">
        <v>114</v>
      </c>
      <c r="D49" s="24" t="s">
        <v>160</v>
      </c>
      <c r="E49" s="24">
        <v>33</v>
      </c>
      <c r="F49" s="1">
        <v>1115</v>
      </c>
      <c r="G49" s="1">
        <f t="shared" si="0"/>
        <v>36795</v>
      </c>
      <c r="H49" s="9" t="s">
        <v>45</v>
      </c>
      <c r="I49" s="10" t="s">
        <v>91</v>
      </c>
    </row>
    <row r="50" spans="1:9">
      <c r="A50" s="9">
        <v>32</v>
      </c>
      <c r="B50" s="23" t="s">
        <v>115</v>
      </c>
      <c r="C50" s="23" t="s">
        <v>115</v>
      </c>
      <c r="D50" s="24" t="s">
        <v>160</v>
      </c>
      <c r="E50" s="24">
        <v>73</v>
      </c>
      <c r="F50" s="1">
        <v>492</v>
      </c>
      <c r="G50" s="1">
        <f t="shared" si="0"/>
        <v>35916</v>
      </c>
      <c r="H50" s="9" t="s">
        <v>45</v>
      </c>
      <c r="I50" s="10" t="s">
        <v>91</v>
      </c>
    </row>
    <row r="51" spans="1:9">
      <c r="A51" s="9">
        <v>33</v>
      </c>
      <c r="B51" s="23" t="s">
        <v>166</v>
      </c>
      <c r="C51" s="23" t="s">
        <v>116</v>
      </c>
      <c r="D51" s="24" t="s">
        <v>160</v>
      </c>
      <c r="E51" s="24">
        <f>73*2</f>
        <v>146</v>
      </c>
      <c r="F51" s="1">
        <v>110</v>
      </c>
      <c r="G51" s="1">
        <f t="shared" si="0"/>
        <v>16060</v>
      </c>
      <c r="H51" s="9" t="s">
        <v>45</v>
      </c>
      <c r="I51" s="10" t="s">
        <v>91</v>
      </c>
    </row>
    <row r="52" spans="1:9">
      <c r="A52" s="9">
        <v>34</v>
      </c>
      <c r="B52" s="23" t="s">
        <v>117</v>
      </c>
      <c r="C52" s="23" t="s">
        <v>117</v>
      </c>
      <c r="D52" s="24" t="s">
        <v>1</v>
      </c>
      <c r="E52" s="24">
        <v>100</v>
      </c>
      <c r="F52" s="1">
        <v>38</v>
      </c>
      <c r="G52" s="1">
        <f t="shared" si="0"/>
        <v>3800</v>
      </c>
      <c r="H52" s="9" t="s">
        <v>45</v>
      </c>
      <c r="I52" s="10" t="s">
        <v>91</v>
      </c>
    </row>
    <row r="53" spans="1:9">
      <c r="A53" s="9">
        <v>35</v>
      </c>
      <c r="B53" s="23" t="s">
        <v>185</v>
      </c>
      <c r="C53" s="23" t="s">
        <v>70</v>
      </c>
      <c r="D53" s="24" t="s">
        <v>1</v>
      </c>
      <c r="E53" s="24">
        <v>33</v>
      </c>
      <c r="F53" s="1">
        <v>345</v>
      </c>
      <c r="G53" s="1">
        <f t="shared" si="0"/>
        <v>11385</v>
      </c>
      <c r="H53" s="9" t="s">
        <v>45</v>
      </c>
      <c r="I53" s="10" t="s">
        <v>91</v>
      </c>
    </row>
    <row r="54" spans="1:9">
      <c r="A54" s="9">
        <v>36</v>
      </c>
      <c r="B54" s="23" t="s">
        <v>186</v>
      </c>
      <c r="C54" s="23" t="s">
        <v>118</v>
      </c>
      <c r="D54" s="24" t="s">
        <v>1</v>
      </c>
      <c r="E54" s="24">
        <f>8*3</f>
        <v>24</v>
      </c>
      <c r="F54" s="1">
        <v>846</v>
      </c>
      <c r="G54" s="1">
        <f t="shared" si="0"/>
        <v>20304</v>
      </c>
      <c r="H54" s="9" t="s">
        <v>45</v>
      </c>
      <c r="I54" s="10" t="s">
        <v>91</v>
      </c>
    </row>
    <row r="55" spans="1:9">
      <c r="A55" s="9">
        <v>37</v>
      </c>
      <c r="B55" s="23" t="s">
        <v>119</v>
      </c>
      <c r="C55" s="23" t="s">
        <v>119</v>
      </c>
      <c r="D55" s="24" t="s">
        <v>1</v>
      </c>
      <c r="E55" s="24">
        <v>5</v>
      </c>
      <c r="F55" s="1">
        <v>636</v>
      </c>
      <c r="G55" s="1">
        <f t="shared" si="0"/>
        <v>3180</v>
      </c>
      <c r="H55" s="9" t="s">
        <v>45</v>
      </c>
      <c r="I55" s="10" t="s">
        <v>91</v>
      </c>
    </row>
    <row r="56" spans="1:9">
      <c r="A56" s="9">
        <v>38</v>
      </c>
      <c r="B56" s="23" t="s">
        <v>187</v>
      </c>
      <c r="C56" s="23" t="s">
        <v>120</v>
      </c>
      <c r="D56" s="24" t="s">
        <v>1</v>
      </c>
      <c r="E56" s="24">
        <f>8*2</f>
        <v>16</v>
      </c>
      <c r="F56" s="1">
        <v>165</v>
      </c>
      <c r="G56" s="1">
        <f t="shared" si="0"/>
        <v>2640</v>
      </c>
      <c r="H56" s="9" t="s">
        <v>45</v>
      </c>
      <c r="I56" s="10" t="s">
        <v>91</v>
      </c>
    </row>
    <row r="57" spans="1:9">
      <c r="A57" s="9">
        <v>39</v>
      </c>
      <c r="B57" s="23" t="s">
        <v>188</v>
      </c>
      <c r="C57" s="23" t="s">
        <v>121</v>
      </c>
      <c r="D57" s="24" t="s">
        <v>1</v>
      </c>
      <c r="E57" s="24">
        <f>8*2</f>
        <v>16</v>
      </c>
      <c r="F57" s="1">
        <v>220</v>
      </c>
      <c r="G57" s="1">
        <f t="shared" si="0"/>
        <v>3520</v>
      </c>
      <c r="H57" s="9" t="s">
        <v>45</v>
      </c>
      <c r="I57" s="10" t="s">
        <v>91</v>
      </c>
    </row>
    <row r="58" spans="1:9">
      <c r="A58" s="9">
        <v>40</v>
      </c>
      <c r="B58" s="23" t="s">
        <v>67</v>
      </c>
      <c r="C58" s="23" t="s">
        <v>67</v>
      </c>
      <c r="D58" s="24" t="s">
        <v>160</v>
      </c>
      <c r="E58" s="24">
        <f>73*3</f>
        <v>219</v>
      </c>
      <c r="F58" s="1">
        <v>225</v>
      </c>
      <c r="G58" s="1">
        <f t="shared" si="0"/>
        <v>49275</v>
      </c>
      <c r="H58" s="9" t="s">
        <v>45</v>
      </c>
      <c r="I58" s="10" t="s">
        <v>91</v>
      </c>
    </row>
    <row r="59" spans="1:9" ht="25.5">
      <c r="A59" s="9">
        <v>41</v>
      </c>
      <c r="B59" s="23" t="s">
        <v>192</v>
      </c>
      <c r="C59" s="23" t="s">
        <v>122</v>
      </c>
      <c r="D59" s="24" t="s">
        <v>1</v>
      </c>
      <c r="E59" s="24">
        <v>50</v>
      </c>
      <c r="F59" s="1">
        <v>21.6</v>
      </c>
      <c r="G59" s="1">
        <f t="shared" si="0"/>
        <v>1080</v>
      </c>
      <c r="H59" s="9" t="s">
        <v>45</v>
      </c>
      <c r="I59" s="10" t="s">
        <v>91</v>
      </c>
    </row>
    <row r="60" spans="1:9" ht="25.5">
      <c r="A60" s="9">
        <v>42</v>
      </c>
      <c r="B60" s="23" t="s">
        <v>192</v>
      </c>
      <c r="C60" s="23" t="s">
        <v>123</v>
      </c>
      <c r="D60" s="24" t="s">
        <v>1</v>
      </c>
      <c r="E60" s="24">
        <v>50</v>
      </c>
      <c r="F60" s="1">
        <v>38.4</v>
      </c>
      <c r="G60" s="1">
        <f t="shared" si="0"/>
        <v>1920</v>
      </c>
      <c r="H60" s="9" t="s">
        <v>45</v>
      </c>
      <c r="I60" s="10" t="s">
        <v>91</v>
      </c>
    </row>
    <row r="61" spans="1:9" ht="25.5">
      <c r="A61" s="9">
        <v>43</v>
      </c>
      <c r="B61" s="23" t="s">
        <v>192</v>
      </c>
      <c r="C61" s="23" t="s">
        <v>124</v>
      </c>
      <c r="D61" s="24" t="s">
        <v>1</v>
      </c>
      <c r="E61" s="24">
        <v>50</v>
      </c>
      <c r="F61" s="1">
        <v>45.6</v>
      </c>
      <c r="G61" s="1">
        <f t="shared" si="0"/>
        <v>2280</v>
      </c>
      <c r="H61" s="9" t="s">
        <v>45</v>
      </c>
      <c r="I61" s="10" t="s">
        <v>91</v>
      </c>
    </row>
    <row r="62" spans="1:9" ht="25.5">
      <c r="A62" s="9">
        <v>44</v>
      </c>
      <c r="B62" s="23" t="s">
        <v>192</v>
      </c>
      <c r="C62" s="23" t="s">
        <v>125</v>
      </c>
      <c r="D62" s="24" t="s">
        <v>1</v>
      </c>
      <c r="E62" s="24">
        <v>100</v>
      </c>
      <c r="F62" s="1">
        <v>57.6</v>
      </c>
      <c r="G62" s="1">
        <f t="shared" si="0"/>
        <v>5760</v>
      </c>
      <c r="H62" s="9" t="s">
        <v>45</v>
      </c>
      <c r="I62" s="10" t="s">
        <v>91</v>
      </c>
    </row>
    <row r="63" spans="1:9">
      <c r="A63" s="9">
        <v>45</v>
      </c>
      <c r="B63" s="23" t="s">
        <v>189</v>
      </c>
      <c r="C63" s="23" t="s">
        <v>126</v>
      </c>
      <c r="D63" s="24" t="s">
        <v>1</v>
      </c>
      <c r="E63" s="24">
        <f>2*2</f>
        <v>4</v>
      </c>
      <c r="F63" s="1">
        <v>27500</v>
      </c>
      <c r="G63" s="1">
        <f t="shared" si="0"/>
        <v>110000</v>
      </c>
      <c r="H63" s="9" t="s">
        <v>45</v>
      </c>
      <c r="I63" s="10" t="s">
        <v>91</v>
      </c>
    </row>
    <row r="64" spans="1:9">
      <c r="A64" s="9">
        <v>46</v>
      </c>
      <c r="B64" s="23" t="s">
        <v>72</v>
      </c>
      <c r="C64" s="23" t="s">
        <v>127</v>
      </c>
      <c r="D64" s="24" t="s">
        <v>1</v>
      </c>
      <c r="E64" s="24">
        <v>3</v>
      </c>
      <c r="F64" s="1">
        <v>21660</v>
      </c>
      <c r="G64" s="1">
        <f t="shared" ref="G64:G68" si="2">E64*F64</f>
        <v>64980</v>
      </c>
      <c r="H64" s="9" t="s">
        <v>45</v>
      </c>
      <c r="I64" s="10" t="s">
        <v>91</v>
      </c>
    </row>
    <row r="65" spans="1:9">
      <c r="A65" s="9">
        <v>47</v>
      </c>
      <c r="B65" s="23" t="s">
        <v>128</v>
      </c>
      <c r="C65" s="23" t="s">
        <v>128</v>
      </c>
      <c r="D65" s="24" t="s">
        <v>1</v>
      </c>
      <c r="E65" s="24">
        <v>50</v>
      </c>
      <c r="F65" s="1">
        <v>100</v>
      </c>
      <c r="G65" s="1">
        <f t="shared" si="2"/>
        <v>5000</v>
      </c>
      <c r="H65" s="9" t="s">
        <v>45</v>
      </c>
      <c r="I65" s="10" t="s">
        <v>91</v>
      </c>
    </row>
    <row r="66" spans="1:9">
      <c r="A66" s="9">
        <v>48</v>
      </c>
      <c r="B66" s="23" t="s">
        <v>161</v>
      </c>
      <c r="C66" s="23" t="s">
        <v>161</v>
      </c>
      <c r="D66" s="24" t="s">
        <v>1</v>
      </c>
      <c r="E66" s="24">
        <v>10</v>
      </c>
      <c r="F66" s="1">
        <v>2469</v>
      </c>
      <c r="G66" s="1">
        <f t="shared" si="2"/>
        <v>24690</v>
      </c>
      <c r="H66" s="9" t="s">
        <v>45</v>
      </c>
      <c r="I66" s="10" t="s">
        <v>91</v>
      </c>
    </row>
    <row r="67" spans="1:9">
      <c r="A67" s="9">
        <v>49</v>
      </c>
      <c r="B67" s="23" t="s">
        <v>162</v>
      </c>
      <c r="C67" s="23" t="s">
        <v>162</v>
      </c>
      <c r="D67" s="24" t="s">
        <v>1</v>
      </c>
      <c r="E67" s="24">
        <v>10</v>
      </c>
      <c r="F67" s="1">
        <v>8790</v>
      </c>
      <c r="G67" s="1">
        <f t="shared" si="2"/>
        <v>87900</v>
      </c>
      <c r="H67" s="9" t="s">
        <v>45</v>
      </c>
      <c r="I67" s="10" t="s">
        <v>91</v>
      </c>
    </row>
    <row r="68" spans="1:9">
      <c r="A68" s="9">
        <v>50</v>
      </c>
      <c r="B68" s="23" t="s">
        <v>193</v>
      </c>
      <c r="C68" s="23" t="s">
        <v>73</v>
      </c>
      <c r="D68" s="24" t="s">
        <v>1</v>
      </c>
      <c r="E68" s="24">
        <v>73</v>
      </c>
      <c r="F68" s="1">
        <v>9290</v>
      </c>
      <c r="G68" s="1">
        <f t="shared" si="2"/>
        <v>678170</v>
      </c>
      <c r="H68" s="9" t="s">
        <v>45</v>
      </c>
      <c r="I68" s="10" t="s">
        <v>91</v>
      </c>
    </row>
    <row r="69" spans="1:9">
      <c r="A69" s="9">
        <v>51</v>
      </c>
      <c r="B69" s="11" t="s">
        <v>190</v>
      </c>
      <c r="C69" s="11" t="s">
        <v>194</v>
      </c>
      <c r="D69" s="9" t="s">
        <v>135</v>
      </c>
      <c r="E69" s="12">
        <v>1</v>
      </c>
      <c r="F69" s="31">
        <v>9990</v>
      </c>
      <c r="G69" s="1">
        <f t="shared" si="0"/>
        <v>9990</v>
      </c>
      <c r="H69" s="9" t="s">
        <v>90</v>
      </c>
      <c r="I69" s="10" t="s">
        <v>92</v>
      </c>
    </row>
    <row r="70" spans="1:9" ht="25.5">
      <c r="A70" s="9">
        <v>52</v>
      </c>
      <c r="B70" s="11" t="s">
        <v>16</v>
      </c>
      <c r="C70" s="11" t="s">
        <v>17</v>
      </c>
      <c r="D70" s="24" t="s">
        <v>1</v>
      </c>
      <c r="E70" s="12">
        <v>1</v>
      </c>
      <c r="F70" s="31">
        <v>355000</v>
      </c>
      <c r="G70" s="1">
        <f t="shared" ref="G70:G126" si="3">E70*F70</f>
        <v>355000</v>
      </c>
      <c r="H70" s="9" t="s">
        <v>90</v>
      </c>
      <c r="I70" s="10" t="s">
        <v>92</v>
      </c>
    </row>
    <row r="71" spans="1:9" ht="25.5">
      <c r="A71" s="9">
        <v>53</v>
      </c>
      <c r="B71" s="11" t="s">
        <v>18</v>
      </c>
      <c r="C71" s="11" t="s">
        <v>19</v>
      </c>
      <c r="D71" s="24" t="s">
        <v>1</v>
      </c>
      <c r="E71" s="12">
        <v>1</v>
      </c>
      <c r="F71" s="31">
        <v>7091450</v>
      </c>
      <c r="G71" s="1">
        <f t="shared" si="3"/>
        <v>7091450</v>
      </c>
      <c r="H71" s="9" t="s">
        <v>90</v>
      </c>
      <c r="I71" s="10" t="s">
        <v>92</v>
      </c>
    </row>
    <row r="72" spans="1:9">
      <c r="A72" s="9">
        <v>54</v>
      </c>
      <c r="B72" s="11" t="s">
        <v>18</v>
      </c>
      <c r="C72" s="11" t="s">
        <v>20</v>
      </c>
      <c r="D72" s="24" t="s">
        <v>1</v>
      </c>
      <c r="E72" s="12">
        <v>1</v>
      </c>
      <c r="F72" s="31">
        <v>297000</v>
      </c>
      <c r="G72" s="1">
        <f t="shared" si="3"/>
        <v>297000</v>
      </c>
      <c r="H72" s="9" t="s">
        <v>90</v>
      </c>
      <c r="I72" s="10" t="s">
        <v>92</v>
      </c>
    </row>
    <row r="73" spans="1:9">
      <c r="A73" s="9">
        <v>55</v>
      </c>
      <c r="B73" s="11" t="s">
        <v>18</v>
      </c>
      <c r="C73" s="11" t="s">
        <v>21</v>
      </c>
      <c r="D73" s="24" t="s">
        <v>1</v>
      </c>
      <c r="E73" s="12">
        <v>1</v>
      </c>
      <c r="F73" s="31">
        <v>399900</v>
      </c>
      <c r="G73" s="1">
        <f t="shared" si="3"/>
        <v>399900</v>
      </c>
      <c r="H73" s="9" t="s">
        <v>90</v>
      </c>
      <c r="I73" s="10" t="s">
        <v>92</v>
      </c>
    </row>
    <row r="74" spans="1:9">
      <c r="A74" s="9">
        <v>56</v>
      </c>
      <c r="B74" s="11" t="s">
        <v>22</v>
      </c>
      <c r="C74" s="11" t="s">
        <v>23</v>
      </c>
      <c r="D74" s="24" t="s">
        <v>1</v>
      </c>
      <c r="E74" s="12">
        <v>1</v>
      </c>
      <c r="F74" s="31">
        <v>280000</v>
      </c>
      <c r="G74" s="1">
        <f t="shared" si="3"/>
        <v>280000</v>
      </c>
      <c r="H74" s="9" t="s">
        <v>90</v>
      </c>
      <c r="I74" s="10" t="s">
        <v>92</v>
      </c>
    </row>
    <row r="75" spans="1:9">
      <c r="A75" s="9">
        <v>57</v>
      </c>
      <c r="B75" s="11" t="s">
        <v>24</v>
      </c>
      <c r="C75" s="11" t="s">
        <v>25</v>
      </c>
      <c r="D75" s="24" t="s">
        <v>1</v>
      </c>
      <c r="E75" s="12">
        <v>1</v>
      </c>
      <c r="F75" s="31">
        <v>8673220</v>
      </c>
      <c r="G75" s="1">
        <f t="shared" si="3"/>
        <v>8673220</v>
      </c>
      <c r="H75" s="9" t="s">
        <v>90</v>
      </c>
      <c r="I75" s="10" t="s">
        <v>92</v>
      </c>
    </row>
    <row r="76" spans="1:9">
      <c r="A76" s="9">
        <v>58</v>
      </c>
      <c r="B76" s="11" t="s">
        <v>26</v>
      </c>
      <c r="C76" s="11" t="s">
        <v>27</v>
      </c>
      <c r="D76" s="24" t="s">
        <v>1</v>
      </c>
      <c r="E76" s="12">
        <v>1</v>
      </c>
      <c r="F76" s="31">
        <v>26700</v>
      </c>
      <c r="G76" s="1">
        <f t="shared" si="3"/>
        <v>26700</v>
      </c>
      <c r="H76" s="9" t="s">
        <v>90</v>
      </c>
      <c r="I76" s="10" t="s">
        <v>92</v>
      </c>
    </row>
    <row r="77" spans="1:9">
      <c r="A77" s="9">
        <v>59</v>
      </c>
      <c r="B77" s="11" t="s">
        <v>191</v>
      </c>
      <c r="C77" s="11" t="s">
        <v>163</v>
      </c>
      <c r="D77" s="24" t="s">
        <v>1</v>
      </c>
      <c r="E77" s="12">
        <v>1</v>
      </c>
      <c r="F77" s="31">
        <v>112790</v>
      </c>
      <c r="G77" s="1">
        <f t="shared" si="3"/>
        <v>112790</v>
      </c>
      <c r="H77" s="9" t="s">
        <v>90</v>
      </c>
      <c r="I77" s="10" t="s">
        <v>92</v>
      </c>
    </row>
    <row r="78" spans="1:9">
      <c r="A78" s="9">
        <v>60</v>
      </c>
      <c r="B78" s="11" t="s">
        <v>28</v>
      </c>
      <c r="C78" s="11" t="s">
        <v>29</v>
      </c>
      <c r="D78" s="24" t="s">
        <v>1</v>
      </c>
      <c r="E78" s="12">
        <v>1</v>
      </c>
      <c r="F78" s="31">
        <v>59980.4</v>
      </c>
      <c r="G78" s="1">
        <f t="shared" si="3"/>
        <v>59980.4</v>
      </c>
      <c r="H78" s="9" t="s">
        <v>90</v>
      </c>
      <c r="I78" s="10" t="s">
        <v>92</v>
      </c>
    </row>
    <row r="79" spans="1:9">
      <c r="A79" s="9">
        <v>61</v>
      </c>
      <c r="B79" s="11" t="s">
        <v>30</v>
      </c>
      <c r="C79" s="11" t="s">
        <v>31</v>
      </c>
      <c r="D79" s="24" t="s">
        <v>1</v>
      </c>
      <c r="E79" s="12">
        <v>1</v>
      </c>
      <c r="F79" s="31">
        <v>244952</v>
      </c>
      <c r="G79" s="1">
        <f t="shared" si="3"/>
        <v>244952</v>
      </c>
      <c r="H79" s="9" t="s">
        <v>90</v>
      </c>
      <c r="I79" s="10" t="s">
        <v>92</v>
      </c>
    </row>
    <row r="80" spans="1:9" ht="25.5">
      <c r="A80" s="9">
        <v>62</v>
      </c>
      <c r="B80" s="11" t="s">
        <v>47</v>
      </c>
      <c r="C80" s="11" t="s">
        <v>48</v>
      </c>
      <c r="D80" s="9" t="s">
        <v>129</v>
      </c>
      <c r="E80" s="12">
        <v>4</v>
      </c>
      <c r="F80" s="31">
        <v>64136</v>
      </c>
      <c r="G80" s="1">
        <f t="shared" si="3"/>
        <v>256544</v>
      </c>
      <c r="H80" s="9" t="s">
        <v>90</v>
      </c>
      <c r="I80" s="10" t="s">
        <v>92</v>
      </c>
    </row>
    <row r="81" spans="1:9">
      <c r="A81" s="9">
        <v>63</v>
      </c>
      <c r="B81" s="11" t="s">
        <v>49</v>
      </c>
      <c r="C81" s="11" t="s">
        <v>50</v>
      </c>
      <c r="D81" s="9" t="s">
        <v>130</v>
      </c>
      <c r="E81" s="12">
        <v>1</v>
      </c>
      <c r="F81" s="31">
        <v>31500</v>
      </c>
      <c r="G81" s="1">
        <f t="shared" si="3"/>
        <v>31500</v>
      </c>
      <c r="H81" s="9" t="s">
        <v>90</v>
      </c>
      <c r="I81" s="10" t="s">
        <v>92</v>
      </c>
    </row>
    <row r="82" spans="1:9">
      <c r="A82" s="9">
        <v>64</v>
      </c>
      <c r="B82" s="11" t="s">
        <v>51</v>
      </c>
      <c r="C82" s="11" t="s">
        <v>52</v>
      </c>
      <c r="D82" s="9" t="s">
        <v>130</v>
      </c>
      <c r="E82" s="12">
        <v>10</v>
      </c>
      <c r="F82" s="31">
        <v>22100</v>
      </c>
      <c r="G82" s="1">
        <f t="shared" si="3"/>
        <v>221000</v>
      </c>
      <c r="H82" s="9" t="s">
        <v>90</v>
      </c>
      <c r="I82" s="10" t="s">
        <v>92</v>
      </c>
    </row>
    <row r="83" spans="1:9" ht="38.25">
      <c r="A83" s="9">
        <v>65</v>
      </c>
      <c r="B83" s="11" t="s">
        <v>53</v>
      </c>
      <c r="C83" s="11" t="s">
        <v>54</v>
      </c>
      <c r="D83" s="9" t="s">
        <v>203</v>
      </c>
      <c r="E83" s="25">
        <v>4.5999999999999996</v>
      </c>
      <c r="F83" s="31">
        <v>68100</v>
      </c>
      <c r="G83" s="1">
        <f t="shared" si="3"/>
        <v>313260</v>
      </c>
      <c r="H83" s="9" t="s">
        <v>90</v>
      </c>
      <c r="I83" s="10" t="s">
        <v>92</v>
      </c>
    </row>
    <row r="84" spans="1:9" ht="25.5">
      <c r="A84" s="9">
        <v>66</v>
      </c>
      <c r="B84" s="11" t="s">
        <v>55</v>
      </c>
      <c r="C84" s="11" t="s">
        <v>55</v>
      </c>
      <c r="D84" s="9" t="s">
        <v>132</v>
      </c>
      <c r="E84" s="12">
        <v>1</v>
      </c>
      <c r="F84" s="31">
        <v>128000</v>
      </c>
      <c r="G84" s="1">
        <f t="shared" si="3"/>
        <v>128000</v>
      </c>
      <c r="H84" s="9" t="s">
        <v>90</v>
      </c>
      <c r="I84" s="10" t="s">
        <v>92</v>
      </c>
    </row>
    <row r="85" spans="1:9" ht="25.5">
      <c r="A85" s="9">
        <v>67</v>
      </c>
      <c r="B85" s="11" t="s">
        <v>56</v>
      </c>
      <c r="C85" s="11" t="s">
        <v>57</v>
      </c>
      <c r="D85" s="9" t="s">
        <v>132</v>
      </c>
      <c r="E85" s="12">
        <v>1</v>
      </c>
      <c r="F85" s="31">
        <v>72600</v>
      </c>
      <c r="G85" s="1">
        <f t="shared" si="3"/>
        <v>72600</v>
      </c>
      <c r="H85" s="9" t="s">
        <v>90</v>
      </c>
      <c r="I85" s="10" t="s">
        <v>92</v>
      </c>
    </row>
    <row r="86" spans="1:9" ht="89.25">
      <c r="A86" s="9">
        <v>68</v>
      </c>
      <c r="B86" s="11" t="s">
        <v>58</v>
      </c>
      <c r="C86" s="11" t="s">
        <v>59</v>
      </c>
      <c r="D86" s="9" t="s">
        <v>133</v>
      </c>
      <c r="E86" s="12">
        <v>27</v>
      </c>
      <c r="F86" s="31">
        <v>19790</v>
      </c>
      <c r="G86" s="1">
        <f t="shared" si="3"/>
        <v>534330</v>
      </c>
      <c r="H86" s="9" t="s">
        <v>90</v>
      </c>
      <c r="I86" s="10" t="s">
        <v>92</v>
      </c>
    </row>
    <row r="87" spans="1:9">
      <c r="A87" s="9">
        <v>69</v>
      </c>
      <c r="B87" s="11" t="s">
        <v>60</v>
      </c>
      <c r="C87" s="11" t="s">
        <v>61</v>
      </c>
      <c r="D87" s="9" t="s">
        <v>134</v>
      </c>
      <c r="E87" s="12">
        <v>10</v>
      </c>
      <c r="F87" s="31">
        <v>87880</v>
      </c>
      <c r="G87" s="1">
        <f t="shared" si="3"/>
        <v>878800</v>
      </c>
      <c r="H87" s="9" t="s">
        <v>90</v>
      </c>
      <c r="I87" s="10" t="s">
        <v>92</v>
      </c>
    </row>
    <row r="88" spans="1:9">
      <c r="A88" s="9">
        <v>70</v>
      </c>
      <c r="B88" s="11" t="s">
        <v>62</v>
      </c>
      <c r="C88" s="11" t="s">
        <v>63</v>
      </c>
      <c r="D88" s="9" t="s">
        <v>134</v>
      </c>
      <c r="E88" s="12">
        <v>100</v>
      </c>
      <c r="F88" s="31">
        <v>30632</v>
      </c>
      <c r="G88" s="1">
        <f t="shared" si="3"/>
        <v>3063200</v>
      </c>
      <c r="H88" s="9" t="s">
        <v>90</v>
      </c>
      <c r="I88" s="10" t="s">
        <v>92</v>
      </c>
    </row>
    <row r="89" spans="1:9" ht="38.25">
      <c r="A89" s="9">
        <v>71</v>
      </c>
      <c r="B89" s="11" t="s">
        <v>64</v>
      </c>
      <c r="C89" s="11" t="s">
        <v>65</v>
      </c>
      <c r="D89" s="9" t="s">
        <v>131</v>
      </c>
      <c r="E89" s="12">
        <v>5</v>
      </c>
      <c r="F89" s="31">
        <v>92900</v>
      </c>
      <c r="G89" s="1">
        <f t="shared" si="3"/>
        <v>464500</v>
      </c>
      <c r="H89" s="9" t="s">
        <v>90</v>
      </c>
      <c r="I89" s="10" t="s">
        <v>92</v>
      </c>
    </row>
    <row r="90" spans="1:9" ht="25.5">
      <c r="A90" s="9">
        <v>72</v>
      </c>
      <c r="B90" s="11" t="s">
        <v>66</v>
      </c>
      <c r="C90" s="11" t="s">
        <v>164</v>
      </c>
      <c r="D90" s="9" t="s">
        <v>135</v>
      </c>
      <c r="E90" s="12">
        <v>10000</v>
      </c>
      <c r="F90" s="31">
        <v>47.5</v>
      </c>
      <c r="G90" s="1">
        <f t="shared" si="3"/>
        <v>475000</v>
      </c>
      <c r="H90" s="9" t="s">
        <v>90</v>
      </c>
      <c r="I90" s="10" t="s">
        <v>92</v>
      </c>
    </row>
    <row r="91" spans="1:9" ht="38.25">
      <c r="A91" s="9">
        <v>73</v>
      </c>
      <c r="B91" s="11" t="s">
        <v>200</v>
      </c>
      <c r="C91" s="11" t="s">
        <v>32</v>
      </c>
      <c r="D91" s="9" t="s">
        <v>137</v>
      </c>
      <c r="E91" s="9">
        <f>2.8*7</f>
        <v>19.599999999999998</v>
      </c>
      <c r="F91" s="32">
        <f>136.37*1.12</f>
        <v>152.73440000000002</v>
      </c>
      <c r="G91" s="1">
        <f t="shared" si="3"/>
        <v>2993.5942399999999</v>
      </c>
      <c r="H91" s="9" t="s">
        <v>45</v>
      </c>
      <c r="I91" s="10" t="s">
        <v>89</v>
      </c>
    </row>
    <row r="92" spans="1:9">
      <c r="A92" s="9">
        <v>74</v>
      </c>
      <c r="B92" s="11" t="s">
        <v>74</v>
      </c>
      <c r="C92" s="11" t="s">
        <v>202</v>
      </c>
      <c r="D92" s="9" t="s">
        <v>137</v>
      </c>
      <c r="E92" s="26">
        <f>4.9*7</f>
        <v>34.300000000000004</v>
      </c>
      <c r="F92" s="33">
        <f>46.97*1.12</f>
        <v>52.606400000000001</v>
      </c>
      <c r="G92" s="1">
        <f t="shared" si="3"/>
        <v>1804.3995200000002</v>
      </c>
      <c r="H92" s="9" t="s">
        <v>45</v>
      </c>
      <c r="I92" s="10" t="s">
        <v>89</v>
      </c>
    </row>
    <row r="93" spans="1:9">
      <c r="A93" s="9">
        <v>75</v>
      </c>
      <c r="B93" s="27" t="s">
        <v>34</v>
      </c>
      <c r="C93" s="27" t="s">
        <v>34</v>
      </c>
      <c r="D93" s="26" t="s">
        <v>94</v>
      </c>
      <c r="E93" s="26">
        <f>1148*7</f>
        <v>8036</v>
      </c>
      <c r="F93" s="33">
        <f>16.36*1.12</f>
        <v>18.3232</v>
      </c>
      <c r="G93" s="1">
        <f t="shared" si="3"/>
        <v>147245.2352</v>
      </c>
      <c r="H93" s="9" t="s">
        <v>45</v>
      </c>
      <c r="I93" s="10" t="s">
        <v>89</v>
      </c>
    </row>
    <row r="94" spans="1:9" ht="38.25">
      <c r="A94" s="9">
        <v>76</v>
      </c>
      <c r="B94" s="11" t="s">
        <v>198</v>
      </c>
      <c r="C94" s="27" t="s">
        <v>35</v>
      </c>
      <c r="D94" s="26" t="s">
        <v>141</v>
      </c>
      <c r="E94" s="28">
        <v>45.511572960000002</v>
      </c>
      <c r="F94" s="34">
        <f>4983.59*1.12</f>
        <v>5581.6208000000006</v>
      </c>
      <c r="G94" s="1">
        <f t="shared" si="3"/>
        <v>254028.34227425361</v>
      </c>
      <c r="H94" s="9" t="s">
        <v>45</v>
      </c>
      <c r="I94" s="10" t="s">
        <v>89</v>
      </c>
    </row>
    <row r="95" spans="1:9" ht="38.25">
      <c r="A95" s="9">
        <v>77</v>
      </c>
      <c r="B95" s="11" t="s">
        <v>200</v>
      </c>
      <c r="C95" s="11" t="s">
        <v>32</v>
      </c>
      <c r="D95" s="9" t="s">
        <v>137</v>
      </c>
      <c r="E95" s="29">
        <f>100.548*12</f>
        <v>1206.576</v>
      </c>
      <c r="F95" s="31">
        <f>136.37*1.12</f>
        <v>152.73440000000002</v>
      </c>
      <c r="G95" s="1">
        <f t="shared" si="3"/>
        <v>184285.66141440003</v>
      </c>
      <c r="H95" s="9" t="s">
        <v>93</v>
      </c>
      <c r="I95" s="10" t="s">
        <v>91</v>
      </c>
    </row>
    <row r="96" spans="1:9" ht="51">
      <c r="A96" s="9">
        <v>78</v>
      </c>
      <c r="B96" s="11" t="s">
        <v>201</v>
      </c>
      <c r="C96" s="11" t="s">
        <v>33</v>
      </c>
      <c r="D96" s="9" t="s">
        <v>138</v>
      </c>
      <c r="E96" s="29">
        <f>2.044*12</f>
        <v>24.527999999999999</v>
      </c>
      <c r="F96" s="31">
        <f>6055.84*1.12</f>
        <v>6782.5408000000007</v>
      </c>
      <c r="G96" s="1">
        <f t="shared" si="3"/>
        <v>166362.16074240001</v>
      </c>
      <c r="H96" s="9" t="s">
        <v>93</v>
      </c>
      <c r="I96" s="10" t="s">
        <v>91</v>
      </c>
    </row>
    <row r="97" spans="1:10">
      <c r="A97" s="9">
        <v>79</v>
      </c>
      <c r="B97" s="11" t="s">
        <v>74</v>
      </c>
      <c r="C97" s="11" t="s">
        <v>202</v>
      </c>
      <c r="D97" s="9" t="s">
        <v>137</v>
      </c>
      <c r="E97" s="29">
        <f>46.97*1.12*12</f>
        <v>631.27679999999998</v>
      </c>
      <c r="F97" s="31">
        <v>100.548</v>
      </c>
      <c r="G97" s="1">
        <f t="shared" si="3"/>
        <v>63473.619686400001</v>
      </c>
      <c r="H97" s="9" t="s">
        <v>93</v>
      </c>
      <c r="I97" s="10" t="s">
        <v>91</v>
      </c>
    </row>
    <row r="98" spans="1:10">
      <c r="A98" s="9">
        <v>80</v>
      </c>
      <c r="B98" s="11" t="s">
        <v>34</v>
      </c>
      <c r="C98" s="11" t="s">
        <v>34</v>
      </c>
      <c r="D98" s="29" t="s">
        <v>139</v>
      </c>
      <c r="E98" s="29">
        <f>3746*12</f>
        <v>44952</v>
      </c>
      <c r="F98" s="31">
        <f>16.36*1.12</f>
        <v>18.3232</v>
      </c>
      <c r="G98" s="1">
        <f t="shared" si="3"/>
        <v>823664.48640000005</v>
      </c>
      <c r="H98" s="9" t="s">
        <v>93</v>
      </c>
      <c r="I98" s="10" t="s">
        <v>91</v>
      </c>
    </row>
    <row r="99" spans="1:10" ht="38.25">
      <c r="A99" s="9">
        <v>81</v>
      </c>
      <c r="B99" s="11" t="s">
        <v>198</v>
      </c>
      <c r="C99" s="27" t="s">
        <v>35</v>
      </c>
      <c r="D99" s="9" t="s">
        <v>140</v>
      </c>
      <c r="E99" s="29">
        <f>46.543*6</f>
        <v>279.25799999999998</v>
      </c>
      <c r="F99" s="31">
        <v>10173.799999999999</v>
      </c>
      <c r="G99" s="1">
        <f t="shared" si="3"/>
        <v>2841115.0403999998</v>
      </c>
      <c r="H99" s="9" t="s">
        <v>93</v>
      </c>
      <c r="I99" s="10" t="s">
        <v>91</v>
      </c>
    </row>
    <row r="100" spans="1:10">
      <c r="A100" s="9">
        <v>82</v>
      </c>
      <c r="B100" s="11" t="s">
        <v>36</v>
      </c>
      <c r="C100" s="11" t="s">
        <v>36</v>
      </c>
      <c r="D100" s="9" t="s">
        <v>137</v>
      </c>
      <c r="E100" s="29">
        <f>53.45*6</f>
        <v>320.70000000000005</v>
      </c>
      <c r="F100" s="31">
        <f>62.63*1.12</f>
        <v>70.145600000000016</v>
      </c>
      <c r="G100" s="1">
        <f t="shared" si="3"/>
        <v>22495.693920000009</v>
      </c>
      <c r="H100" s="9" t="s">
        <v>93</v>
      </c>
      <c r="I100" s="10" t="s">
        <v>91</v>
      </c>
    </row>
    <row r="101" spans="1:10" ht="25.5">
      <c r="A101" s="9">
        <v>83</v>
      </c>
      <c r="B101" s="11" t="s">
        <v>199</v>
      </c>
      <c r="C101" s="11" t="s">
        <v>37</v>
      </c>
      <c r="D101" s="9" t="s">
        <v>137</v>
      </c>
      <c r="E101" s="29">
        <f>2.2*12</f>
        <v>26.400000000000002</v>
      </c>
      <c r="F101" s="31">
        <f>2288.46*1.12</f>
        <v>2563.0752000000002</v>
      </c>
      <c r="G101" s="1">
        <f t="shared" si="3"/>
        <v>67665.185280000005</v>
      </c>
      <c r="H101" s="9" t="s">
        <v>93</v>
      </c>
      <c r="I101" s="10" t="s">
        <v>91</v>
      </c>
    </row>
    <row r="102" spans="1:10">
      <c r="A102" s="9">
        <v>84</v>
      </c>
      <c r="B102" s="35" t="s">
        <v>142</v>
      </c>
      <c r="C102" s="35" t="s">
        <v>142</v>
      </c>
      <c r="D102" s="26" t="s">
        <v>94</v>
      </c>
      <c r="E102" s="26">
        <f>12*7</f>
        <v>84</v>
      </c>
      <c r="F102" s="34">
        <v>850.85480314960625</v>
      </c>
      <c r="G102" s="1">
        <f t="shared" si="3"/>
        <v>71471.803464566925</v>
      </c>
      <c r="H102" s="9" t="s">
        <v>45</v>
      </c>
      <c r="I102" s="10" t="s">
        <v>89</v>
      </c>
      <c r="J102" s="18"/>
    </row>
    <row r="103" spans="1:10">
      <c r="A103" s="9">
        <v>85</v>
      </c>
      <c r="B103" s="35" t="s">
        <v>75</v>
      </c>
      <c r="C103" s="35" t="s">
        <v>75</v>
      </c>
      <c r="D103" s="26" t="s">
        <v>94</v>
      </c>
      <c r="E103" s="26">
        <f t="shared" ref="E103" si="4">12*7</f>
        <v>84</v>
      </c>
      <c r="F103" s="34">
        <v>7236.231884057971</v>
      </c>
      <c r="G103" s="1">
        <f t="shared" si="3"/>
        <v>607843.47826086951</v>
      </c>
      <c r="H103" s="9" t="s">
        <v>45</v>
      </c>
      <c r="I103" s="10" t="s">
        <v>89</v>
      </c>
    </row>
    <row r="104" spans="1:10">
      <c r="A104" s="9">
        <v>86</v>
      </c>
      <c r="B104" s="35" t="s">
        <v>142</v>
      </c>
      <c r="C104" s="35" t="s">
        <v>142</v>
      </c>
      <c r="D104" s="26" t="s">
        <v>94</v>
      </c>
      <c r="E104" s="26">
        <v>12</v>
      </c>
      <c r="F104" s="36">
        <v>1064.48</v>
      </c>
      <c r="G104" s="1">
        <f t="shared" si="3"/>
        <v>12773.76</v>
      </c>
      <c r="H104" s="9" t="s">
        <v>93</v>
      </c>
      <c r="I104" s="10" t="s">
        <v>91</v>
      </c>
    </row>
    <row r="105" spans="1:10">
      <c r="A105" s="9">
        <v>87</v>
      </c>
      <c r="B105" s="35" t="s">
        <v>143</v>
      </c>
      <c r="C105" s="35" t="s">
        <v>143</v>
      </c>
      <c r="D105" s="26" t="s">
        <v>94</v>
      </c>
      <c r="E105" s="26">
        <v>12</v>
      </c>
      <c r="F105" s="36">
        <v>3500</v>
      </c>
      <c r="G105" s="1">
        <f t="shared" si="3"/>
        <v>42000</v>
      </c>
      <c r="H105" s="9" t="s">
        <v>93</v>
      </c>
      <c r="I105" s="10" t="s">
        <v>91</v>
      </c>
    </row>
    <row r="106" spans="1:10">
      <c r="A106" s="9">
        <v>88</v>
      </c>
      <c r="B106" s="35" t="s">
        <v>75</v>
      </c>
      <c r="C106" s="35" t="s">
        <v>75</v>
      </c>
      <c r="D106" s="26" t="s">
        <v>94</v>
      </c>
      <c r="E106" s="26">
        <v>12</v>
      </c>
      <c r="F106" s="36">
        <v>72085</v>
      </c>
      <c r="G106" s="1">
        <f t="shared" si="3"/>
        <v>865020</v>
      </c>
      <c r="H106" s="9" t="s">
        <v>93</v>
      </c>
      <c r="I106" s="10" t="s">
        <v>91</v>
      </c>
    </row>
    <row r="107" spans="1:10" ht="63.75">
      <c r="A107" s="9">
        <v>89</v>
      </c>
      <c r="B107" s="27" t="s">
        <v>12</v>
      </c>
      <c r="C107" s="27" t="s">
        <v>12</v>
      </c>
      <c r="D107" s="26" t="s">
        <v>13</v>
      </c>
      <c r="E107" s="26">
        <f>12</f>
        <v>12</v>
      </c>
      <c r="F107" s="33">
        <f>1208391.66666667</f>
        <v>1208391.66666667</v>
      </c>
      <c r="G107" s="1">
        <f t="shared" si="3"/>
        <v>14500700.000000041</v>
      </c>
      <c r="H107" s="9" t="s">
        <v>45</v>
      </c>
      <c r="I107" s="10" t="s">
        <v>89</v>
      </c>
    </row>
    <row r="108" spans="1:10" ht="25.5">
      <c r="A108" s="9">
        <v>90</v>
      </c>
      <c r="B108" s="27" t="s">
        <v>14</v>
      </c>
      <c r="C108" s="27" t="s">
        <v>14</v>
      </c>
      <c r="D108" s="26" t="s">
        <v>13</v>
      </c>
      <c r="E108" s="26">
        <v>12</v>
      </c>
      <c r="F108" s="33">
        <f>2475780.62/12*2</f>
        <v>412630.10333333333</v>
      </c>
      <c r="G108" s="1">
        <f t="shared" si="3"/>
        <v>4951561.24</v>
      </c>
      <c r="H108" s="9" t="s">
        <v>45</v>
      </c>
      <c r="I108" s="10" t="s">
        <v>89</v>
      </c>
    </row>
    <row r="109" spans="1:10" ht="25.5">
      <c r="A109" s="9">
        <v>91</v>
      </c>
      <c r="B109" s="27" t="s">
        <v>15</v>
      </c>
      <c r="C109" s="27" t="s">
        <v>15</v>
      </c>
      <c r="D109" s="26" t="s">
        <v>13</v>
      </c>
      <c r="E109" s="26">
        <v>12</v>
      </c>
      <c r="F109" s="33">
        <f>33030.9</f>
        <v>33030.9</v>
      </c>
      <c r="G109" s="1">
        <f t="shared" si="3"/>
        <v>396370.80000000005</v>
      </c>
      <c r="H109" s="9" t="s">
        <v>45</v>
      </c>
      <c r="I109" s="10" t="s">
        <v>89</v>
      </c>
    </row>
    <row r="110" spans="1:10" ht="25.5">
      <c r="A110" s="9">
        <v>92</v>
      </c>
      <c r="B110" s="11" t="s">
        <v>136</v>
      </c>
      <c r="C110" s="11" t="s">
        <v>136</v>
      </c>
      <c r="D110" s="9" t="s">
        <v>94</v>
      </c>
      <c r="E110" s="12">
        <v>1</v>
      </c>
      <c r="F110" s="31">
        <v>1650000</v>
      </c>
      <c r="G110" s="1">
        <f t="shared" si="3"/>
        <v>1650000</v>
      </c>
      <c r="H110" s="9" t="s">
        <v>45</v>
      </c>
      <c r="I110" s="10" t="s">
        <v>91</v>
      </c>
    </row>
    <row r="111" spans="1:10" ht="38.25">
      <c r="A111" s="9">
        <v>93</v>
      </c>
      <c r="B111" s="11" t="s">
        <v>149</v>
      </c>
      <c r="C111" s="11" t="s">
        <v>149</v>
      </c>
      <c r="D111" s="9" t="s">
        <v>94</v>
      </c>
      <c r="E111" s="12">
        <v>1</v>
      </c>
      <c r="F111" s="32">
        <v>7069488</v>
      </c>
      <c r="G111" s="1">
        <f t="shared" si="3"/>
        <v>7069488</v>
      </c>
      <c r="H111" s="9" t="s">
        <v>45</v>
      </c>
      <c r="I111" s="10" t="s">
        <v>91</v>
      </c>
    </row>
    <row r="112" spans="1:10">
      <c r="A112" s="9">
        <v>94</v>
      </c>
      <c r="B112" s="11" t="s">
        <v>144</v>
      </c>
      <c r="C112" s="11" t="s">
        <v>150</v>
      </c>
      <c r="D112" s="9" t="s">
        <v>94</v>
      </c>
      <c r="E112" s="12">
        <v>500</v>
      </c>
      <c r="F112" s="31">
        <v>35</v>
      </c>
      <c r="G112" s="1">
        <f t="shared" si="3"/>
        <v>17500</v>
      </c>
      <c r="H112" s="9" t="s">
        <v>45</v>
      </c>
      <c r="I112" s="10" t="s">
        <v>91</v>
      </c>
    </row>
    <row r="113" spans="1:9">
      <c r="A113" s="9">
        <v>95</v>
      </c>
      <c r="B113" s="11" t="s">
        <v>144</v>
      </c>
      <c r="C113" s="11" t="s">
        <v>151</v>
      </c>
      <c r="D113" s="9" t="s">
        <v>94</v>
      </c>
      <c r="E113" s="12">
        <v>1000</v>
      </c>
      <c r="F113" s="31">
        <v>35</v>
      </c>
      <c r="G113" s="1">
        <f t="shared" si="3"/>
        <v>35000</v>
      </c>
      <c r="H113" s="9" t="s">
        <v>45</v>
      </c>
      <c r="I113" s="10" t="s">
        <v>91</v>
      </c>
    </row>
    <row r="114" spans="1:9">
      <c r="A114" s="9">
        <v>96</v>
      </c>
      <c r="B114" s="11" t="s">
        <v>144</v>
      </c>
      <c r="C114" s="11" t="s">
        <v>152</v>
      </c>
      <c r="D114" s="9" t="s">
        <v>94</v>
      </c>
      <c r="E114" s="12">
        <f>6*100</f>
        <v>600</v>
      </c>
      <c r="F114" s="31">
        <v>50</v>
      </c>
      <c r="G114" s="1">
        <f t="shared" si="3"/>
        <v>30000</v>
      </c>
      <c r="H114" s="9" t="s">
        <v>45</v>
      </c>
      <c r="I114" s="10" t="s">
        <v>91</v>
      </c>
    </row>
    <row r="115" spans="1:9">
      <c r="A115" s="9">
        <v>97</v>
      </c>
      <c r="B115" s="11" t="s">
        <v>144</v>
      </c>
      <c r="C115" s="11" t="s">
        <v>153</v>
      </c>
      <c r="D115" s="9" t="s">
        <v>94</v>
      </c>
      <c r="E115" s="12">
        <v>200</v>
      </c>
      <c r="F115" s="31">
        <v>300</v>
      </c>
      <c r="G115" s="1">
        <f t="shared" si="3"/>
        <v>60000</v>
      </c>
      <c r="H115" s="9" t="s">
        <v>45</v>
      </c>
      <c r="I115" s="10" t="s">
        <v>91</v>
      </c>
    </row>
    <row r="116" spans="1:9" ht="51">
      <c r="A116" s="9">
        <v>98</v>
      </c>
      <c r="B116" s="11" t="s">
        <v>38</v>
      </c>
      <c r="C116" s="11" t="s">
        <v>39</v>
      </c>
      <c r="D116" s="9" t="s">
        <v>94</v>
      </c>
      <c r="E116" s="12">
        <v>1</v>
      </c>
      <c r="F116" s="31">
        <v>3832368</v>
      </c>
      <c r="G116" s="1">
        <f t="shared" si="3"/>
        <v>3832368</v>
      </c>
      <c r="H116" s="9" t="s">
        <v>45</v>
      </c>
      <c r="I116" s="10" t="s">
        <v>91</v>
      </c>
    </row>
    <row r="117" spans="1:9">
      <c r="A117" s="9">
        <v>99</v>
      </c>
      <c r="B117" s="11" t="s">
        <v>145</v>
      </c>
      <c r="C117" s="11" t="s">
        <v>145</v>
      </c>
      <c r="D117" s="9" t="s">
        <v>94</v>
      </c>
      <c r="E117" s="12">
        <v>12</v>
      </c>
      <c r="F117" s="31">
        <v>9166.6666666666661</v>
      </c>
      <c r="G117" s="1">
        <f>E117*F117</f>
        <v>110000</v>
      </c>
      <c r="H117" s="9" t="s">
        <v>45</v>
      </c>
      <c r="I117" s="10" t="s">
        <v>91</v>
      </c>
    </row>
    <row r="118" spans="1:9" ht="25.5">
      <c r="A118" s="9">
        <v>100</v>
      </c>
      <c r="B118" s="11" t="s">
        <v>146</v>
      </c>
      <c r="C118" s="11" t="s">
        <v>146</v>
      </c>
      <c r="D118" s="9" t="s">
        <v>94</v>
      </c>
      <c r="E118" s="12">
        <v>1</v>
      </c>
      <c r="F118" s="31">
        <v>128400</v>
      </c>
      <c r="G118" s="1">
        <f>E118*F118</f>
        <v>128400</v>
      </c>
      <c r="H118" s="9" t="s">
        <v>45</v>
      </c>
      <c r="I118" s="10" t="s">
        <v>91</v>
      </c>
    </row>
    <row r="119" spans="1:9">
      <c r="A119" s="9">
        <v>101</v>
      </c>
      <c r="B119" s="11" t="s">
        <v>196</v>
      </c>
      <c r="C119" s="11" t="s">
        <v>196</v>
      </c>
      <c r="D119" s="9"/>
      <c r="E119" s="12">
        <v>10</v>
      </c>
      <c r="F119" s="31">
        <v>60000</v>
      </c>
      <c r="G119" s="1">
        <f>E119*F119</f>
        <v>600000</v>
      </c>
      <c r="H119" s="9" t="s">
        <v>45</v>
      </c>
      <c r="I119" s="10" t="s">
        <v>91</v>
      </c>
    </row>
    <row r="120" spans="1:9">
      <c r="A120" s="9">
        <v>102</v>
      </c>
      <c r="B120" s="11" t="s">
        <v>147</v>
      </c>
      <c r="C120" s="11" t="s">
        <v>147</v>
      </c>
      <c r="D120" s="9" t="s">
        <v>94</v>
      </c>
      <c r="E120" s="12">
        <v>6</v>
      </c>
      <c r="F120" s="31">
        <v>58400</v>
      </c>
      <c r="G120" s="1">
        <f t="shared" si="3"/>
        <v>350400</v>
      </c>
      <c r="H120" s="9" t="s">
        <v>45</v>
      </c>
      <c r="I120" s="10" t="s">
        <v>91</v>
      </c>
    </row>
    <row r="121" spans="1:9">
      <c r="A121" s="9">
        <v>103</v>
      </c>
      <c r="B121" s="11" t="s">
        <v>148</v>
      </c>
      <c r="C121" s="11" t="s">
        <v>148</v>
      </c>
      <c r="D121" s="9" t="s">
        <v>94</v>
      </c>
      <c r="E121" s="12">
        <v>12</v>
      </c>
      <c r="F121" s="31">
        <v>19466.666666666668</v>
      </c>
      <c r="G121" s="1">
        <f t="shared" si="3"/>
        <v>233600</v>
      </c>
      <c r="H121" s="9" t="s">
        <v>45</v>
      </c>
      <c r="I121" s="10" t="s">
        <v>91</v>
      </c>
    </row>
    <row r="122" spans="1:9">
      <c r="A122" s="9">
        <v>104</v>
      </c>
      <c r="B122" s="11" t="s">
        <v>40</v>
      </c>
      <c r="C122" s="11" t="s">
        <v>40</v>
      </c>
      <c r="D122" s="9" t="s">
        <v>94</v>
      </c>
      <c r="E122" s="9">
        <v>1</v>
      </c>
      <c r="F122" s="31">
        <v>2800000</v>
      </c>
      <c r="G122" s="1">
        <f>E122*F122</f>
        <v>2800000</v>
      </c>
      <c r="H122" s="9" t="s">
        <v>45</v>
      </c>
      <c r="I122" s="10" t="s">
        <v>91</v>
      </c>
    </row>
    <row r="123" spans="1:9">
      <c r="A123" s="9">
        <v>105</v>
      </c>
      <c r="B123" s="11" t="s">
        <v>197</v>
      </c>
      <c r="C123" s="11" t="s">
        <v>197</v>
      </c>
      <c r="D123" s="9" t="s">
        <v>94</v>
      </c>
      <c r="E123" s="9">
        <v>1</v>
      </c>
      <c r="F123" s="31">
        <v>200000</v>
      </c>
      <c r="G123" s="1">
        <f>E123*F123</f>
        <v>200000</v>
      </c>
      <c r="H123" s="9" t="s">
        <v>45</v>
      </c>
      <c r="I123" s="10" t="s">
        <v>91</v>
      </c>
    </row>
    <row r="124" spans="1:9">
      <c r="A124" s="9">
        <v>106</v>
      </c>
      <c r="B124" s="11" t="s">
        <v>95</v>
      </c>
      <c r="C124" s="11" t="s">
        <v>96</v>
      </c>
      <c r="D124" s="9" t="s">
        <v>94</v>
      </c>
      <c r="E124" s="9">
        <v>1</v>
      </c>
      <c r="F124" s="1">
        <v>1600000</v>
      </c>
      <c r="G124" s="1">
        <f t="shared" si="3"/>
        <v>1600000</v>
      </c>
      <c r="H124" s="9" t="s">
        <v>45</v>
      </c>
      <c r="I124" s="9" t="s">
        <v>97</v>
      </c>
    </row>
    <row r="125" spans="1:9" ht="51">
      <c r="A125" s="9">
        <v>107</v>
      </c>
      <c r="B125" s="11" t="s">
        <v>76</v>
      </c>
      <c r="C125" s="11" t="s">
        <v>77</v>
      </c>
      <c r="D125" s="9" t="s">
        <v>94</v>
      </c>
      <c r="E125" s="12">
        <v>1</v>
      </c>
      <c r="F125" s="31">
        <v>600000</v>
      </c>
      <c r="G125" s="1">
        <f t="shared" si="3"/>
        <v>600000</v>
      </c>
      <c r="H125" s="9" t="s">
        <v>90</v>
      </c>
      <c r="I125" s="10" t="s">
        <v>92</v>
      </c>
    </row>
    <row r="126" spans="1:9" ht="25.5">
      <c r="A126" s="9">
        <v>108</v>
      </c>
      <c r="B126" s="11" t="s">
        <v>78</v>
      </c>
      <c r="C126" s="11" t="s">
        <v>79</v>
      </c>
      <c r="D126" s="9" t="s">
        <v>94</v>
      </c>
      <c r="E126" s="12">
        <v>1</v>
      </c>
      <c r="F126" s="31">
        <v>1800000</v>
      </c>
      <c r="G126" s="1">
        <f t="shared" si="3"/>
        <v>1800000</v>
      </c>
      <c r="H126" s="9" t="s">
        <v>90</v>
      </c>
      <c r="I126" s="10" t="s">
        <v>92</v>
      </c>
    </row>
    <row r="127" spans="1:9" ht="76.5">
      <c r="A127" s="9">
        <v>109</v>
      </c>
      <c r="B127" s="11" t="s">
        <v>78</v>
      </c>
      <c r="C127" s="11" t="s">
        <v>195</v>
      </c>
      <c r="D127" s="9" t="s">
        <v>94</v>
      </c>
      <c r="E127" s="12">
        <v>1</v>
      </c>
      <c r="F127" s="31">
        <v>1320000</v>
      </c>
      <c r="G127" s="1">
        <f t="shared" ref="G127:G132" si="5">E127*F127</f>
        <v>1320000</v>
      </c>
      <c r="H127" s="9" t="s">
        <v>90</v>
      </c>
      <c r="I127" s="10" t="s">
        <v>92</v>
      </c>
    </row>
    <row r="128" spans="1:9" ht="63.75">
      <c r="A128" s="9">
        <v>110</v>
      </c>
      <c r="B128" s="11" t="s">
        <v>80</v>
      </c>
      <c r="C128" s="11" t="s">
        <v>81</v>
      </c>
      <c r="D128" s="9" t="s">
        <v>94</v>
      </c>
      <c r="E128" s="12">
        <v>1</v>
      </c>
      <c r="F128" s="31">
        <v>1320000</v>
      </c>
      <c r="G128" s="1">
        <f t="shared" si="5"/>
        <v>1320000</v>
      </c>
      <c r="H128" s="9" t="s">
        <v>90</v>
      </c>
      <c r="I128" s="10" t="s">
        <v>92</v>
      </c>
    </row>
    <row r="129" spans="1:9" ht="38.25">
      <c r="A129" s="9">
        <v>111</v>
      </c>
      <c r="B129" s="11" t="s">
        <v>82</v>
      </c>
      <c r="C129" s="11" t="s">
        <v>83</v>
      </c>
      <c r="D129" s="9" t="s">
        <v>94</v>
      </c>
      <c r="E129" s="12">
        <v>1</v>
      </c>
      <c r="F129" s="31">
        <v>150000</v>
      </c>
      <c r="G129" s="1">
        <f t="shared" si="5"/>
        <v>150000</v>
      </c>
      <c r="H129" s="9" t="s">
        <v>90</v>
      </c>
      <c r="I129" s="10" t="s">
        <v>92</v>
      </c>
    </row>
    <row r="130" spans="1:9" ht="51">
      <c r="A130" s="9">
        <v>112</v>
      </c>
      <c r="B130" s="11" t="s">
        <v>82</v>
      </c>
      <c r="C130" s="11" t="s">
        <v>84</v>
      </c>
      <c r="D130" s="9" t="s">
        <v>94</v>
      </c>
      <c r="E130" s="12">
        <v>1</v>
      </c>
      <c r="F130" s="31">
        <v>150000</v>
      </c>
      <c r="G130" s="1">
        <f t="shared" si="5"/>
        <v>150000</v>
      </c>
      <c r="H130" s="9" t="s">
        <v>90</v>
      </c>
      <c r="I130" s="10" t="s">
        <v>92</v>
      </c>
    </row>
    <row r="131" spans="1:9" ht="25.5">
      <c r="A131" s="9">
        <v>113</v>
      </c>
      <c r="B131" s="11" t="s">
        <v>78</v>
      </c>
      <c r="C131" s="11" t="s">
        <v>85</v>
      </c>
      <c r="D131" s="9" t="s">
        <v>94</v>
      </c>
      <c r="E131" s="12">
        <v>1</v>
      </c>
      <c r="F131" s="31">
        <v>388492</v>
      </c>
      <c r="G131" s="1">
        <f t="shared" si="5"/>
        <v>388492</v>
      </c>
      <c r="H131" s="9" t="s">
        <v>90</v>
      </c>
      <c r="I131" s="10" t="s">
        <v>92</v>
      </c>
    </row>
    <row r="132" spans="1:9" ht="76.5">
      <c r="A132" s="9">
        <v>114</v>
      </c>
      <c r="B132" s="11" t="s">
        <v>80</v>
      </c>
      <c r="C132" s="11" t="s">
        <v>86</v>
      </c>
      <c r="D132" s="9" t="s">
        <v>94</v>
      </c>
      <c r="E132" s="12">
        <v>1</v>
      </c>
      <c r="F132" s="31">
        <v>1320000</v>
      </c>
      <c r="G132" s="1">
        <f t="shared" si="5"/>
        <v>1320000</v>
      </c>
      <c r="H132" s="9" t="s">
        <v>90</v>
      </c>
      <c r="I132" s="10" t="s">
        <v>92</v>
      </c>
    </row>
    <row r="133" spans="1:9">
      <c r="A133" s="47" t="s">
        <v>87</v>
      </c>
      <c r="B133" s="47"/>
      <c r="C133" s="47"/>
      <c r="D133" s="7"/>
      <c r="E133" s="7"/>
      <c r="F133" s="8"/>
      <c r="G133" s="3">
        <f>SUM(G12:G132)</f>
        <v>80383230.90080291</v>
      </c>
      <c r="H133" s="7"/>
      <c r="I133" s="13"/>
    </row>
    <row r="134" spans="1:9">
      <c r="A134" s="14"/>
      <c r="B134" s="15"/>
      <c r="C134" s="15"/>
      <c r="D134" s="14"/>
      <c r="E134" s="14"/>
      <c r="F134" s="16"/>
      <c r="G134" s="16"/>
      <c r="H134" s="14"/>
      <c r="I134" s="17"/>
    </row>
    <row r="136" spans="1:9">
      <c r="A136" s="44" t="s">
        <v>88</v>
      </c>
      <c r="B136" s="44"/>
      <c r="C136" s="44"/>
      <c r="D136" s="44"/>
      <c r="E136" s="44"/>
      <c r="F136" s="44"/>
      <c r="G136" s="44"/>
      <c r="H136" s="44"/>
    </row>
    <row r="139" spans="1:9">
      <c r="A139" s="44" t="s">
        <v>98</v>
      </c>
      <c r="B139" s="44"/>
      <c r="C139" s="44"/>
      <c r="D139" s="44"/>
      <c r="E139" s="44"/>
      <c r="F139" s="44"/>
      <c r="G139" s="44"/>
      <c r="H139" s="44"/>
    </row>
    <row r="141" spans="1:9">
      <c r="G141" s="19"/>
    </row>
  </sheetData>
  <autoFilter ref="I1:I141"/>
  <mergeCells count="6">
    <mergeCell ref="A139:H139"/>
    <mergeCell ref="A136:H136"/>
    <mergeCell ref="E4:I7"/>
    <mergeCell ref="A9:I9"/>
    <mergeCell ref="A1:H1"/>
    <mergeCell ref="A133:C133"/>
  </mergeCells>
  <pageMargins left="0.59055118110236227" right="0.59055118110236227" top="0.78740157480314965" bottom="0.39370078740157483" header="0" footer="0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2019-02-11T10:51:22Z</dcterms:modified>
</cp:coreProperties>
</file>